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clickne.JCCC-EMPLOYEE\Desktop\"/>
    </mc:Choice>
  </mc:AlternateContent>
  <bookViews>
    <workbookView xWindow="0" yWindow="2025" windowWidth="15360" windowHeight="8490" tabRatio="783" activeTab="3"/>
  </bookViews>
  <sheets>
    <sheet name="Welcome!" sheetId="12" r:id="rId1"/>
    <sheet name="Required Funds" sheetId="1" r:id="rId2"/>
    <sheet name="Sources of Capital" sheetId="2" r:id="rId3"/>
    <sheet name="Monthly Budget" sheetId="3" r:id="rId4"/>
    <sheet name="Gross Margins" sheetId="4" r:id="rId5"/>
    <sheet name="Sales Forecast" sheetId="5" r:id="rId6"/>
    <sheet name="Cash Receipts and Disbursements" sheetId="6" r:id="rId7"/>
    <sheet name="Opening Balance Sheet" sheetId="7" r:id="rId8"/>
    <sheet name="Summary Financial Projections" sheetId="24" r:id="rId9"/>
    <sheet name="Year End Summary" sheetId="23" r:id="rId10"/>
    <sheet name="Break-Even" sheetId="11" r:id="rId11"/>
    <sheet name="Yr 1 Income Statement" sheetId="8" r:id="rId12"/>
    <sheet name="Yr 1 Cash Flow Statement" sheetId="9" r:id="rId13"/>
    <sheet name="Yr 1 Balance Sheet" sheetId="10" r:id="rId14"/>
    <sheet name="Yr 2 Income Statement" sheetId="16" r:id="rId15"/>
    <sheet name="Yr 2 Cash Flow Statement" sheetId="17" r:id="rId16"/>
    <sheet name="Yr 2 Balance Sheet" sheetId="18" r:id="rId17"/>
    <sheet name="Yr 3 Income Statement" sheetId="21" r:id="rId18"/>
    <sheet name="Yr 3 Cash Flow Statement" sheetId="20" r:id="rId19"/>
    <sheet name="Yr 3 Balance Sheet" sheetId="19" r:id="rId20"/>
    <sheet name="Financial Diagnostics" sheetId="13" r:id="rId21"/>
    <sheet name="Ratios" sheetId="22" r:id="rId22"/>
    <sheet name="Developer Notes" sheetId="25" state="hidden" r:id="rId23"/>
  </sheets>
  <definedNames>
    <definedName name="_xlnm.Print_Area" localSheetId="1">'Required Funds'!$A$1:$E$32</definedName>
    <definedName name="_xlnm.Print_Area" localSheetId="8">'Summary Financial Projections'!$A$1:$J$48</definedName>
    <definedName name="_xlnm.Print_Area" localSheetId="11">'Yr 1 Income Statement'!$A$1:$P$60</definedName>
    <definedName name="_xlnm.Print_Area" localSheetId="14">'Yr 2 Income Statement'!$A$1:$P$60</definedName>
    <definedName name="_xlnm.Print_Area" localSheetId="17">'Yr 3 Income Statement'!$A$1:$P$60</definedName>
  </definedNames>
  <calcPr calcId="152511"/>
</workbook>
</file>

<file path=xl/calcChain.xml><?xml version="1.0" encoding="utf-8"?>
<calcChain xmlns="http://schemas.openxmlformats.org/spreadsheetml/2006/main">
  <c r="C7" i="9" l="1"/>
  <c r="B14" i="2" l="1"/>
  <c r="P20" i="21" l="1"/>
  <c r="P18" i="21"/>
  <c r="P20" i="16"/>
  <c r="P18" i="16"/>
  <c r="P28" i="8"/>
  <c r="P20" i="8"/>
  <c r="P18" i="8"/>
  <c r="G28" i="7" l="1"/>
  <c r="G27" i="7"/>
  <c r="F28" i="7"/>
  <c r="F27" i="7"/>
  <c r="B23" i="11"/>
  <c r="B22" i="11"/>
  <c r="B21" i="11"/>
  <c r="B20" i="11"/>
  <c r="F30" i="7" l="1"/>
  <c r="G30" i="7"/>
  <c r="A1" i="13"/>
  <c r="A1" i="5" l="1"/>
  <c r="O30" i="5"/>
  <c r="O29" i="5"/>
  <c r="O28" i="5"/>
  <c r="O27" i="5"/>
  <c r="O21" i="5"/>
  <c r="O20" i="5"/>
  <c r="O19" i="5"/>
  <c r="O18" i="5"/>
  <c r="N47" i="21"/>
  <c r="M47" i="21"/>
  <c r="L47" i="21"/>
  <c r="K47" i="21"/>
  <c r="J47" i="21"/>
  <c r="I47" i="21"/>
  <c r="H47" i="21"/>
  <c r="G47" i="21"/>
  <c r="F47" i="21"/>
  <c r="E47" i="21"/>
  <c r="N47" i="16"/>
  <c r="M47" i="16"/>
  <c r="L47" i="16"/>
  <c r="K47" i="16"/>
  <c r="J47" i="16"/>
  <c r="I47" i="16"/>
  <c r="H47" i="16"/>
  <c r="G47" i="16"/>
  <c r="F47" i="16"/>
  <c r="E47" i="16"/>
  <c r="N45" i="21" l="1"/>
  <c r="M45" i="21"/>
  <c r="L45" i="21"/>
  <c r="K45" i="21"/>
  <c r="J45" i="21"/>
  <c r="I45" i="21"/>
  <c r="H45" i="21"/>
  <c r="G45" i="21"/>
  <c r="F45" i="21"/>
  <c r="E45" i="21"/>
  <c r="D45" i="21"/>
  <c r="C45" i="21"/>
  <c r="N44" i="21"/>
  <c r="M44" i="21"/>
  <c r="L44" i="21"/>
  <c r="K44" i="21"/>
  <c r="J44" i="21"/>
  <c r="I44" i="21"/>
  <c r="H44" i="21"/>
  <c r="G44" i="21"/>
  <c r="F44" i="21"/>
  <c r="E44" i="21"/>
  <c r="D44" i="21"/>
  <c r="C44" i="21"/>
  <c r="N43" i="21"/>
  <c r="M43" i="21"/>
  <c r="L43" i="21"/>
  <c r="K43" i="21"/>
  <c r="J43" i="21"/>
  <c r="I43" i="21"/>
  <c r="H43" i="21"/>
  <c r="G43" i="21"/>
  <c r="F43" i="21"/>
  <c r="E43" i="21"/>
  <c r="D43" i="21"/>
  <c r="C43" i="21"/>
  <c r="N42" i="21"/>
  <c r="M42" i="21"/>
  <c r="L42" i="21"/>
  <c r="K42" i="21"/>
  <c r="J42" i="21"/>
  <c r="I42" i="21"/>
  <c r="H42" i="21"/>
  <c r="G42" i="21"/>
  <c r="F42" i="21"/>
  <c r="E42" i="21"/>
  <c r="D42" i="21"/>
  <c r="C42" i="21"/>
  <c r="N41" i="21"/>
  <c r="M41" i="21"/>
  <c r="L41" i="21"/>
  <c r="K41" i="21"/>
  <c r="J41" i="21"/>
  <c r="I41" i="21"/>
  <c r="H41" i="21"/>
  <c r="G41" i="21"/>
  <c r="F41" i="21"/>
  <c r="E41" i="21"/>
  <c r="D41" i="21"/>
  <c r="C41" i="21"/>
  <c r="N40" i="21"/>
  <c r="M40" i="21"/>
  <c r="L40" i="21"/>
  <c r="K40" i="21"/>
  <c r="J40" i="21"/>
  <c r="I40" i="21"/>
  <c r="H40" i="21"/>
  <c r="G40" i="21"/>
  <c r="F40" i="21"/>
  <c r="E40" i="21"/>
  <c r="D40" i="21"/>
  <c r="C40" i="21"/>
  <c r="N39" i="21"/>
  <c r="M39" i="21"/>
  <c r="L39" i="21"/>
  <c r="K39" i="21"/>
  <c r="J39" i="21"/>
  <c r="I39" i="21"/>
  <c r="H39" i="21"/>
  <c r="G39" i="21"/>
  <c r="F39" i="21"/>
  <c r="E39" i="21"/>
  <c r="D39" i="21"/>
  <c r="C39" i="21"/>
  <c r="N38" i="21"/>
  <c r="M38" i="21"/>
  <c r="L38" i="21"/>
  <c r="K38" i="21"/>
  <c r="J38" i="21"/>
  <c r="I38" i="21"/>
  <c r="H38" i="21"/>
  <c r="G38" i="21"/>
  <c r="F38" i="21"/>
  <c r="E38" i="21"/>
  <c r="D38" i="21"/>
  <c r="C38" i="21"/>
  <c r="N37" i="21"/>
  <c r="M37" i="21"/>
  <c r="L37" i="21"/>
  <c r="K37" i="21"/>
  <c r="J37" i="21"/>
  <c r="I37" i="21"/>
  <c r="H37" i="21"/>
  <c r="G37" i="21"/>
  <c r="F37" i="21"/>
  <c r="E37" i="21"/>
  <c r="D37" i="21"/>
  <c r="C37" i="21"/>
  <c r="N36" i="21"/>
  <c r="M36" i="21"/>
  <c r="L36" i="21"/>
  <c r="K36" i="21"/>
  <c r="J36" i="21"/>
  <c r="I36" i="21"/>
  <c r="H36" i="21"/>
  <c r="G36" i="21"/>
  <c r="F36" i="21"/>
  <c r="E36" i="21"/>
  <c r="D36" i="21"/>
  <c r="C36" i="21"/>
  <c r="N35" i="21"/>
  <c r="M35" i="21"/>
  <c r="L35" i="21"/>
  <c r="K35" i="21"/>
  <c r="J35" i="21"/>
  <c r="I35" i="21"/>
  <c r="H35" i="21"/>
  <c r="G35" i="21"/>
  <c r="F35" i="21"/>
  <c r="E35" i="21"/>
  <c r="D35" i="21"/>
  <c r="C35" i="21"/>
  <c r="N34" i="21"/>
  <c r="M34" i="21"/>
  <c r="L34" i="21"/>
  <c r="K34" i="21"/>
  <c r="J34" i="21"/>
  <c r="I34" i="21"/>
  <c r="H34" i="21"/>
  <c r="G34" i="21"/>
  <c r="F34" i="21"/>
  <c r="E34" i="21"/>
  <c r="D34" i="21"/>
  <c r="C34" i="21"/>
  <c r="N32" i="21"/>
  <c r="M32" i="21"/>
  <c r="L32" i="21"/>
  <c r="K32" i="21"/>
  <c r="J32" i="21"/>
  <c r="I32" i="21"/>
  <c r="H32" i="21"/>
  <c r="G32" i="21"/>
  <c r="F32" i="21"/>
  <c r="E32" i="21"/>
  <c r="D32" i="21"/>
  <c r="C32" i="21"/>
  <c r="N31" i="21"/>
  <c r="M31" i="21"/>
  <c r="L31" i="21"/>
  <c r="K31" i="21"/>
  <c r="J31" i="21"/>
  <c r="I31" i="21"/>
  <c r="H31" i="21"/>
  <c r="G31" i="21"/>
  <c r="F31" i="21"/>
  <c r="E31" i="21"/>
  <c r="D31" i="21"/>
  <c r="C31" i="21"/>
  <c r="N45" i="16"/>
  <c r="M45" i="16"/>
  <c r="L45" i="16"/>
  <c r="K45" i="16"/>
  <c r="J45" i="16"/>
  <c r="I45" i="16"/>
  <c r="H45" i="16"/>
  <c r="G45" i="16"/>
  <c r="F45" i="16"/>
  <c r="E45" i="16"/>
  <c r="D45" i="16"/>
  <c r="C45" i="16"/>
  <c r="N44" i="16"/>
  <c r="M44" i="16"/>
  <c r="L44" i="16"/>
  <c r="K44" i="16"/>
  <c r="J44" i="16"/>
  <c r="I44" i="16"/>
  <c r="H44" i="16"/>
  <c r="G44" i="16"/>
  <c r="F44" i="16"/>
  <c r="E44" i="16"/>
  <c r="D44" i="16"/>
  <c r="C44" i="16"/>
  <c r="N43" i="16"/>
  <c r="M43" i="16"/>
  <c r="L43" i="16"/>
  <c r="K43" i="16"/>
  <c r="J43" i="16"/>
  <c r="I43" i="16"/>
  <c r="H43" i="16"/>
  <c r="G43" i="16"/>
  <c r="F43" i="16"/>
  <c r="E43" i="16"/>
  <c r="D43" i="16"/>
  <c r="C43" i="16"/>
  <c r="N42" i="16"/>
  <c r="M42" i="16"/>
  <c r="L42" i="16"/>
  <c r="K42" i="16"/>
  <c r="J42" i="16"/>
  <c r="I42" i="16"/>
  <c r="H42" i="16"/>
  <c r="G42" i="16"/>
  <c r="F42" i="16"/>
  <c r="E42" i="16"/>
  <c r="D42" i="16"/>
  <c r="C42" i="16"/>
  <c r="N41" i="16"/>
  <c r="M41" i="16"/>
  <c r="L41" i="16"/>
  <c r="K41" i="16"/>
  <c r="J41" i="16"/>
  <c r="I41" i="16"/>
  <c r="H41" i="16"/>
  <c r="G41" i="16"/>
  <c r="F41" i="16"/>
  <c r="E41" i="16"/>
  <c r="D41" i="16"/>
  <c r="C41" i="16"/>
  <c r="N40" i="16"/>
  <c r="M40" i="16"/>
  <c r="L40" i="16"/>
  <c r="K40" i="16"/>
  <c r="J40" i="16"/>
  <c r="I40" i="16"/>
  <c r="H40" i="16"/>
  <c r="G40" i="16"/>
  <c r="F40" i="16"/>
  <c r="E40" i="16"/>
  <c r="D40" i="16"/>
  <c r="C40" i="16"/>
  <c r="N39" i="16"/>
  <c r="M39" i="16"/>
  <c r="L39" i="16"/>
  <c r="K39" i="16"/>
  <c r="J39" i="16"/>
  <c r="I39" i="16"/>
  <c r="H39" i="16"/>
  <c r="G39" i="16"/>
  <c r="F39" i="16"/>
  <c r="E39" i="16"/>
  <c r="D39" i="16"/>
  <c r="C39" i="16"/>
  <c r="N38" i="16"/>
  <c r="M38" i="16"/>
  <c r="L38" i="16"/>
  <c r="K38" i="16"/>
  <c r="J38" i="16"/>
  <c r="I38" i="16"/>
  <c r="H38" i="16"/>
  <c r="G38" i="16"/>
  <c r="F38" i="16"/>
  <c r="E38" i="16"/>
  <c r="D38" i="16"/>
  <c r="C38" i="16"/>
  <c r="N37" i="16"/>
  <c r="M37" i="16"/>
  <c r="L37" i="16"/>
  <c r="K37" i="16"/>
  <c r="J37" i="16"/>
  <c r="I37" i="16"/>
  <c r="H37" i="16"/>
  <c r="G37" i="16"/>
  <c r="F37" i="16"/>
  <c r="E37" i="16"/>
  <c r="D37" i="16"/>
  <c r="C37" i="16"/>
  <c r="N36" i="16"/>
  <c r="M36" i="16"/>
  <c r="L36" i="16"/>
  <c r="K36" i="16"/>
  <c r="J36" i="16"/>
  <c r="I36" i="16"/>
  <c r="H36" i="16"/>
  <c r="G36" i="16"/>
  <c r="F36" i="16"/>
  <c r="E36" i="16"/>
  <c r="D36" i="16"/>
  <c r="C36" i="16"/>
  <c r="N35" i="16"/>
  <c r="M35" i="16"/>
  <c r="L35" i="16"/>
  <c r="K35" i="16"/>
  <c r="J35" i="16"/>
  <c r="I35" i="16"/>
  <c r="H35" i="16"/>
  <c r="G35" i="16"/>
  <c r="F35" i="16"/>
  <c r="E35" i="16"/>
  <c r="D35" i="16"/>
  <c r="C35" i="16"/>
  <c r="N34" i="16"/>
  <c r="M34" i="16"/>
  <c r="L34" i="16"/>
  <c r="K34" i="16"/>
  <c r="J34" i="16"/>
  <c r="I34" i="16"/>
  <c r="H34" i="16"/>
  <c r="G34" i="16"/>
  <c r="F34" i="16"/>
  <c r="E34" i="16"/>
  <c r="D34" i="16"/>
  <c r="C34" i="16"/>
  <c r="N32" i="16"/>
  <c r="M32" i="16"/>
  <c r="L32" i="16"/>
  <c r="K32" i="16"/>
  <c r="J32" i="16"/>
  <c r="I32" i="16"/>
  <c r="H32" i="16"/>
  <c r="G32" i="16"/>
  <c r="F32" i="16"/>
  <c r="E32" i="16"/>
  <c r="D32" i="16"/>
  <c r="N31" i="16"/>
  <c r="M31" i="16"/>
  <c r="L31" i="16"/>
  <c r="K31" i="16"/>
  <c r="J31" i="16"/>
  <c r="I31" i="16"/>
  <c r="H31" i="16"/>
  <c r="G31" i="16"/>
  <c r="F31" i="16"/>
  <c r="E31" i="16"/>
  <c r="D31" i="16"/>
  <c r="C32" i="16"/>
  <c r="C31" i="16"/>
  <c r="N47" i="8"/>
  <c r="M47" i="8"/>
  <c r="L47" i="8"/>
  <c r="K47" i="8"/>
  <c r="J47" i="8"/>
  <c r="I47" i="8"/>
  <c r="H47" i="8"/>
  <c r="G47" i="8"/>
  <c r="F47" i="8"/>
  <c r="E47" i="8"/>
  <c r="N45" i="8"/>
  <c r="M45" i="8"/>
  <c r="L45" i="8"/>
  <c r="K45" i="8"/>
  <c r="J45" i="8"/>
  <c r="I45" i="8"/>
  <c r="H45" i="8"/>
  <c r="G45" i="8"/>
  <c r="F45" i="8"/>
  <c r="E45" i="8"/>
  <c r="D45" i="8"/>
  <c r="C45" i="8"/>
  <c r="N44" i="8"/>
  <c r="M44" i="8"/>
  <c r="L44" i="8"/>
  <c r="K44" i="8"/>
  <c r="J44" i="8"/>
  <c r="I44" i="8"/>
  <c r="H44" i="8"/>
  <c r="G44" i="8"/>
  <c r="F44" i="8"/>
  <c r="E44" i="8"/>
  <c r="D44" i="8"/>
  <c r="C44" i="8"/>
  <c r="N43" i="8"/>
  <c r="M43" i="8"/>
  <c r="L43" i="8"/>
  <c r="K43" i="8"/>
  <c r="J43" i="8"/>
  <c r="I43" i="8"/>
  <c r="H43" i="8"/>
  <c r="G43" i="8"/>
  <c r="F43" i="8"/>
  <c r="E43" i="8"/>
  <c r="D43" i="8"/>
  <c r="C43" i="8"/>
  <c r="N42" i="8"/>
  <c r="M42" i="8"/>
  <c r="L42" i="8"/>
  <c r="K42" i="8"/>
  <c r="J42" i="8"/>
  <c r="I42" i="8"/>
  <c r="H42" i="8"/>
  <c r="G42" i="8"/>
  <c r="F42" i="8"/>
  <c r="E42" i="8"/>
  <c r="D42" i="8"/>
  <c r="C42" i="8"/>
  <c r="N41" i="8"/>
  <c r="M41" i="8"/>
  <c r="L41" i="8"/>
  <c r="K41" i="8"/>
  <c r="J41" i="8"/>
  <c r="I41" i="8"/>
  <c r="H41" i="8"/>
  <c r="G41" i="8"/>
  <c r="F41" i="8"/>
  <c r="E41" i="8"/>
  <c r="D41" i="8"/>
  <c r="C41" i="8"/>
  <c r="N40" i="8"/>
  <c r="M40" i="8"/>
  <c r="L40" i="8"/>
  <c r="K40" i="8"/>
  <c r="J40" i="8"/>
  <c r="I40" i="8"/>
  <c r="H40" i="8"/>
  <c r="G40" i="8"/>
  <c r="F40" i="8"/>
  <c r="E40" i="8"/>
  <c r="D40" i="8"/>
  <c r="C40" i="8"/>
  <c r="N39" i="8"/>
  <c r="M39" i="8"/>
  <c r="L39" i="8"/>
  <c r="K39" i="8"/>
  <c r="J39" i="8"/>
  <c r="I39" i="8"/>
  <c r="H39" i="8"/>
  <c r="G39" i="8"/>
  <c r="F39" i="8"/>
  <c r="E39" i="8"/>
  <c r="D39" i="8"/>
  <c r="C39" i="8"/>
  <c r="N38" i="8"/>
  <c r="M38" i="8"/>
  <c r="L38" i="8"/>
  <c r="K38" i="8"/>
  <c r="J38" i="8"/>
  <c r="I38" i="8"/>
  <c r="H38" i="8"/>
  <c r="G38" i="8"/>
  <c r="F38" i="8"/>
  <c r="E38" i="8"/>
  <c r="D38" i="8"/>
  <c r="C38" i="8"/>
  <c r="N37" i="8"/>
  <c r="M37" i="8"/>
  <c r="L37" i="8"/>
  <c r="K37" i="8"/>
  <c r="J37" i="8"/>
  <c r="I37" i="8"/>
  <c r="H37" i="8"/>
  <c r="G37" i="8"/>
  <c r="F37" i="8"/>
  <c r="E37" i="8"/>
  <c r="D37" i="8"/>
  <c r="C37" i="8"/>
  <c r="N36" i="8"/>
  <c r="M36" i="8"/>
  <c r="L36" i="8"/>
  <c r="K36" i="8"/>
  <c r="J36" i="8"/>
  <c r="I36" i="8"/>
  <c r="H36" i="8"/>
  <c r="G36" i="8"/>
  <c r="F36" i="8"/>
  <c r="E36" i="8"/>
  <c r="D36" i="8"/>
  <c r="C36" i="8"/>
  <c r="N35" i="8"/>
  <c r="M35" i="8"/>
  <c r="L35" i="8"/>
  <c r="K35" i="8"/>
  <c r="J35" i="8"/>
  <c r="I35" i="8"/>
  <c r="H35" i="8"/>
  <c r="G35" i="8"/>
  <c r="F35" i="8"/>
  <c r="E35" i="8"/>
  <c r="D35" i="8"/>
  <c r="C35" i="8"/>
  <c r="N34" i="8"/>
  <c r="M34" i="8"/>
  <c r="L34" i="8"/>
  <c r="K34" i="8"/>
  <c r="J34" i="8"/>
  <c r="I34" i="8"/>
  <c r="H34" i="8"/>
  <c r="G34" i="8"/>
  <c r="F34" i="8"/>
  <c r="E34" i="8"/>
  <c r="D34" i="8"/>
  <c r="C34" i="8"/>
  <c r="N32" i="8"/>
  <c r="M32" i="8"/>
  <c r="L32" i="8"/>
  <c r="K32" i="8"/>
  <c r="J32" i="8"/>
  <c r="I32" i="8"/>
  <c r="H32" i="8"/>
  <c r="G32" i="8"/>
  <c r="F32" i="8"/>
  <c r="E32" i="8"/>
  <c r="D32" i="8"/>
  <c r="C32" i="8"/>
  <c r="N31" i="8"/>
  <c r="M31" i="8"/>
  <c r="L31" i="8"/>
  <c r="K31" i="8"/>
  <c r="J31" i="8"/>
  <c r="I31" i="8"/>
  <c r="H31" i="8"/>
  <c r="G31" i="8"/>
  <c r="F31" i="8"/>
  <c r="E31" i="8"/>
  <c r="D31" i="8"/>
  <c r="C31" i="8"/>
  <c r="I12" i="3" l="1"/>
  <c r="I11" i="3"/>
  <c r="F12" i="3"/>
  <c r="F11" i="3"/>
  <c r="C12" i="3"/>
  <c r="C11" i="3"/>
  <c r="C14" i="21"/>
  <c r="N17" i="8"/>
  <c r="M17" i="8"/>
  <c r="L17" i="8"/>
  <c r="K17" i="8"/>
  <c r="J17" i="8"/>
  <c r="I17" i="8"/>
  <c r="H17" i="8"/>
  <c r="G17" i="8"/>
  <c r="F17" i="8"/>
  <c r="E17" i="8"/>
  <c r="D17" i="8"/>
  <c r="N16" i="8"/>
  <c r="M16" i="8"/>
  <c r="L16" i="8"/>
  <c r="K16" i="8"/>
  <c r="J16" i="8"/>
  <c r="I16" i="8"/>
  <c r="H16" i="8"/>
  <c r="G16" i="8"/>
  <c r="F16" i="8"/>
  <c r="E16" i="8"/>
  <c r="D16" i="8"/>
  <c r="N15" i="8"/>
  <c r="M15" i="8"/>
  <c r="L15" i="8"/>
  <c r="K15" i="8"/>
  <c r="J15" i="8"/>
  <c r="I15" i="8"/>
  <c r="H15" i="8"/>
  <c r="G15" i="8"/>
  <c r="F15" i="8"/>
  <c r="E15" i="8"/>
  <c r="D15" i="8"/>
  <c r="N14" i="8"/>
  <c r="M14" i="8"/>
  <c r="L14" i="8"/>
  <c r="K14" i="8"/>
  <c r="J14" i="8"/>
  <c r="I14" i="8"/>
  <c r="H14" i="8"/>
  <c r="G14" i="8"/>
  <c r="F14" i="8"/>
  <c r="E14" i="8"/>
  <c r="D14" i="8"/>
  <c r="C17" i="8"/>
  <c r="C16" i="8"/>
  <c r="C15" i="8"/>
  <c r="C14" i="8"/>
  <c r="A12" i="5"/>
  <c r="A11" i="5"/>
  <c r="A10" i="5"/>
  <c r="A9" i="5"/>
  <c r="Q21" i="5" l="1"/>
  <c r="Q20" i="5"/>
  <c r="Q19" i="5"/>
  <c r="Q18" i="5"/>
  <c r="B14" i="23" l="1"/>
  <c r="B21" i="23" s="1"/>
  <c r="A23" i="11"/>
  <c r="N17" i="21" l="1"/>
  <c r="M17" i="21"/>
  <c r="L17" i="21"/>
  <c r="K17" i="21"/>
  <c r="J17" i="21"/>
  <c r="I17" i="21"/>
  <c r="H17" i="21"/>
  <c r="G17" i="21"/>
  <c r="F17" i="21"/>
  <c r="E17" i="21"/>
  <c r="D17" i="21"/>
  <c r="C17" i="21"/>
  <c r="O17" i="21" l="1"/>
  <c r="C13" i="3"/>
  <c r="C14" i="3"/>
  <c r="C5" i="22"/>
  <c r="D5" i="22"/>
  <c r="E5" i="22"/>
  <c r="E29" i="24"/>
  <c r="G29" i="24"/>
  <c r="I29" i="24"/>
  <c r="A3" i="19"/>
  <c r="A3" i="18"/>
  <c r="A3" i="20"/>
  <c r="A3" i="17"/>
  <c r="A3" i="21"/>
  <c r="A3" i="16"/>
  <c r="A3" i="9"/>
  <c r="A3" i="10"/>
  <c r="A3" i="8"/>
  <c r="J7" i="23"/>
  <c r="G7" i="23"/>
  <c r="D7" i="23"/>
  <c r="C27" i="21" l="1"/>
  <c r="C24" i="21"/>
  <c r="C23" i="21"/>
  <c r="C27" i="16"/>
  <c r="C24" i="16"/>
  <c r="C23" i="16"/>
  <c r="I14" i="3"/>
  <c r="I13" i="3"/>
  <c r="C25" i="21" s="1"/>
  <c r="F14" i="3"/>
  <c r="F13" i="3"/>
  <c r="C25" i="16" s="1"/>
  <c r="I34" i="3" l="1"/>
  <c r="J33" i="3"/>
  <c r="J32" i="3"/>
  <c r="J31" i="3"/>
  <c r="J30" i="3"/>
  <c r="J29" i="3"/>
  <c r="J28" i="3"/>
  <c r="J27" i="3"/>
  <c r="J26" i="3"/>
  <c r="J25" i="3"/>
  <c r="J24" i="3"/>
  <c r="J23" i="3"/>
  <c r="J22" i="3"/>
  <c r="J21" i="3"/>
  <c r="J20" i="3"/>
  <c r="J16" i="3"/>
  <c r="J14" i="3"/>
  <c r="J13" i="3"/>
  <c r="J12" i="3"/>
  <c r="J10" i="3"/>
  <c r="J9" i="3"/>
  <c r="F34" i="3"/>
  <c r="G33" i="3"/>
  <c r="G32" i="3"/>
  <c r="G31" i="3"/>
  <c r="G30" i="3"/>
  <c r="G29" i="3"/>
  <c r="G28" i="3"/>
  <c r="G27" i="3"/>
  <c r="G26" i="3"/>
  <c r="G25" i="3"/>
  <c r="G24" i="3"/>
  <c r="G23" i="3"/>
  <c r="G22" i="3"/>
  <c r="G21" i="3"/>
  <c r="G20" i="3"/>
  <c r="G16" i="3"/>
  <c r="G14" i="3"/>
  <c r="G13" i="3"/>
  <c r="G12" i="3"/>
  <c r="G10" i="3"/>
  <c r="G9" i="3"/>
  <c r="J34" i="3" l="1"/>
  <c r="G34" i="3"/>
  <c r="I15" i="3"/>
  <c r="I17" i="3" s="1"/>
  <c r="I36" i="3" s="1"/>
  <c r="F15" i="3"/>
  <c r="F17" i="3" s="1"/>
  <c r="F36" i="3" s="1"/>
  <c r="J11" i="3"/>
  <c r="G11" i="3"/>
  <c r="J15" i="3" l="1"/>
  <c r="C26" i="21"/>
  <c r="G15" i="3"/>
  <c r="C26" i="16"/>
  <c r="G17" i="3"/>
  <c r="G36" i="3" s="1"/>
  <c r="J17" i="3"/>
  <c r="J36" i="3" s="1"/>
  <c r="D4" i="21"/>
  <c r="E4" i="21"/>
  <c r="F4" i="21"/>
  <c r="G4" i="21"/>
  <c r="H4" i="21"/>
  <c r="I4" i="21"/>
  <c r="J4" i="21"/>
  <c r="K4" i="21"/>
  <c r="L4" i="21"/>
  <c r="M4" i="21"/>
  <c r="N4" i="21"/>
  <c r="C4" i="21"/>
  <c r="D4" i="16"/>
  <c r="E4" i="16"/>
  <c r="F4" i="16"/>
  <c r="G4" i="16"/>
  <c r="H4" i="16"/>
  <c r="I4" i="16"/>
  <c r="J4" i="16"/>
  <c r="K4" i="16"/>
  <c r="L4" i="16"/>
  <c r="M4" i="16"/>
  <c r="N4" i="16"/>
  <c r="C4" i="16"/>
  <c r="D4" i="8"/>
  <c r="E4" i="8"/>
  <c r="F4" i="8"/>
  <c r="G4" i="8"/>
  <c r="H4" i="8"/>
  <c r="I4" i="8"/>
  <c r="J4" i="8"/>
  <c r="K4" i="8"/>
  <c r="L4" i="8"/>
  <c r="M4" i="8"/>
  <c r="N4" i="8"/>
  <c r="C4" i="8"/>
  <c r="O25" i="5"/>
  <c r="D16" i="5"/>
  <c r="D25" i="5" s="1"/>
  <c r="E16" i="5"/>
  <c r="E25" i="5" s="1"/>
  <c r="F16" i="5"/>
  <c r="F25" i="5" s="1"/>
  <c r="G16" i="5"/>
  <c r="G25" i="5" s="1"/>
  <c r="H16" i="5"/>
  <c r="H25" i="5" s="1"/>
  <c r="I16" i="5"/>
  <c r="I25" i="5" s="1"/>
  <c r="J16" i="5"/>
  <c r="J25" i="5" s="1"/>
  <c r="K16" i="5"/>
  <c r="K25" i="5" s="1"/>
  <c r="L16" i="5"/>
  <c r="L25" i="5" s="1"/>
  <c r="M16" i="5"/>
  <c r="M25" i="5" s="1"/>
  <c r="N16" i="5"/>
  <c r="N25" i="5" s="1"/>
  <c r="C16" i="5"/>
  <c r="C25" i="5" s="1"/>
  <c r="B12" i="5"/>
  <c r="B21" i="5" s="1"/>
  <c r="A21" i="5"/>
  <c r="B11" i="5"/>
  <c r="B20" i="5" s="1"/>
  <c r="A29" i="5"/>
  <c r="B10" i="5"/>
  <c r="B19" i="5" s="1"/>
  <c r="A19" i="5"/>
  <c r="B9" i="5"/>
  <c r="B18" i="5" s="1"/>
  <c r="A18" i="5"/>
  <c r="B10" i="21"/>
  <c r="B17" i="21" s="1"/>
  <c r="N10" i="21"/>
  <c r="M10" i="21"/>
  <c r="L17" i="16"/>
  <c r="K10" i="21"/>
  <c r="J10" i="21"/>
  <c r="I10" i="21"/>
  <c r="H10" i="21"/>
  <c r="G10" i="21"/>
  <c r="F10" i="21"/>
  <c r="N10" i="8"/>
  <c r="M10" i="8"/>
  <c r="L10" i="8"/>
  <c r="K10" i="8"/>
  <c r="J10" i="8"/>
  <c r="I10" i="8"/>
  <c r="H10" i="8"/>
  <c r="G10" i="8"/>
  <c r="F10" i="8"/>
  <c r="E10" i="8"/>
  <c r="D10" i="8"/>
  <c r="B10" i="16"/>
  <c r="B17" i="16" s="1"/>
  <c r="B10" i="8"/>
  <c r="B17" i="8" s="1"/>
  <c r="C65" i="4"/>
  <c r="D65" i="4" s="1"/>
  <c r="D64" i="4"/>
  <c r="C64" i="4"/>
  <c r="A20" i="5" l="1"/>
  <c r="A27" i="5"/>
  <c r="B27" i="5"/>
  <c r="A30" i="5"/>
  <c r="B30" i="5"/>
  <c r="L10" i="21"/>
  <c r="B29" i="5"/>
  <c r="E10" i="21"/>
  <c r="A28" i="5"/>
  <c r="B28" i="5"/>
  <c r="O12" i="5"/>
  <c r="H10" i="16"/>
  <c r="H17" i="16"/>
  <c r="L10" i="16"/>
  <c r="I10" i="16"/>
  <c r="I17" i="16"/>
  <c r="J10" i="16"/>
  <c r="N10" i="16"/>
  <c r="J17" i="16"/>
  <c r="N17" i="16"/>
  <c r="M10" i="16"/>
  <c r="M17" i="16"/>
  <c r="F10" i="16"/>
  <c r="K10" i="16"/>
  <c r="E17" i="16"/>
  <c r="K17" i="16"/>
  <c r="G10" i="16"/>
  <c r="G17" i="16"/>
  <c r="F17" i="16"/>
  <c r="D10" i="16"/>
  <c r="E10" i="16"/>
  <c r="D17" i="16"/>
  <c r="C10" i="21"/>
  <c r="C10" i="8"/>
  <c r="O17" i="8" s="1"/>
  <c r="D21" i="23" s="1"/>
  <c r="C10" i="16"/>
  <c r="C17" i="16"/>
  <c r="A22" i="11"/>
  <c r="A21" i="11"/>
  <c r="A20" i="11"/>
  <c r="D10" i="21" l="1"/>
  <c r="O17" i="16"/>
  <c r="G21" i="23" s="1"/>
  <c r="O10" i="8"/>
  <c r="D14" i="23" s="1"/>
  <c r="O10" i="16"/>
  <c r="G14" i="23" s="1"/>
  <c r="O10" i="5" l="1"/>
  <c r="O9" i="5"/>
  <c r="R20" i="5" l="1"/>
  <c r="R19" i="5"/>
  <c r="R18" i="5"/>
  <c r="R21" i="5"/>
  <c r="O11" i="5"/>
  <c r="F12" i="24" l="1"/>
  <c r="F22" i="24"/>
  <c r="F20" i="24"/>
  <c r="F19" i="24"/>
  <c r="E6" i="24"/>
  <c r="D20" i="10"/>
  <c r="F20" i="10" s="1"/>
  <c r="D20" i="18" s="1"/>
  <c r="F20" i="18" s="1"/>
  <c r="D20" i="19" s="1"/>
  <c r="F20" i="19" s="1"/>
  <c r="D19" i="10"/>
  <c r="F19" i="10" s="1"/>
  <c r="D19" i="18" s="1"/>
  <c r="F19" i="18" s="1"/>
  <c r="D19" i="19" s="1"/>
  <c r="F19" i="19" s="1"/>
  <c r="D18" i="10"/>
  <c r="F18" i="10" s="1"/>
  <c r="D18" i="18" s="1"/>
  <c r="F18" i="18" s="1"/>
  <c r="D17" i="10"/>
  <c r="F17" i="10" s="1"/>
  <c r="D17" i="18" s="1"/>
  <c r="F17" i="18" s="1"/>
  <c r="D17" i="19" s="1"/>
  <c r="F17" i="19" s="1"/>
  <c r="D16" i="10"/>
  <c r="D10" i="10"/>
  <c r="F10" i="10"/>
  <c r="D10" i="18" s="1"/>
  <c r="F10" i="18" s="1"/>
  <c r="D8" i="10"/>
  <c r="D9" i="10"/>
  <c r="D11" i="10"/>
  <c r="D12" i="10"/>
  <c r="D21" i="10"/>
  <c r="F21" i="10"/>
  <c r="D21" i="18" s="1"/>
  <c r="D24" i="10"/>
  <c r="D32" i="10"/>
  <c r="F32" i="10" s="1"/>
  <c r="D32" i="18" s="1"/>
  <c r="F32" i="18" s="1"/>
  <c r="D32" i="19" s="1"/>
  <c r="F32" i="19" s="1"/>
  <c r="D33" i="10"/>
  <c r="D34" i="10"/>
  <c r="D35" i="10"/>
  <c r="D39" i="10"/>
  <c r="F39" i="10" s="1"/>
  <c r="D39" i="18" s="1"/>
  <c r="F39" i="18" s="1"/>
  <c r="D39" i="19" s="1"/>
  <c r="F39" i="19" s="1"/>
  <c r="D40" i="10"/>
  <c r="O17" i="9"/>
  <c r="G31" i="1"/>
  <c r="H31" i="1" s="1"/>
  <c r="A1" i="1"/>
  <c r="A1" i="10" s="1"/>
  <c r="F11" i="1"/>
  <c r="G11" i="1" s="1"/>
  <c r="F12" i="1"/>
  <c r="G12" i="1" s="1"/>
  <c r="F13" i="1"/>
  <c r="G13" i="1" s="1"/>
  <c r="F14" i="1"/>
  <c r="G14" i="1" s="1"/>
  <c r="F15" i="1"/>
  <c r="G15" i="1" s="1"/>
  <c r="F16" i="1"/>
  <c r="G16" i="1" s="1"/>
  <c r="C32" i="1"/>
  <c r="C13" i="13" s="1"/>
  <c r="E13" i="13" s="1"/>
  <c r="B7" i="2"/>
  <c r="C7" i="8"/>
  <c r="C8" i="8"/>
  <c r="C9" i="8"/>
  <c r="D7" i="8"/>
  <c r="D8" i="8"/>
  <c r="D9" i="8"/>
  <c r="E7" i="8"/>
  <c r="E8" i="8"/>
  <c r="E9" i="8"/>
  <c r="F7" i="8"/>
  <c r="F8" i="8"/>
  <c r="F9" i="8"/>
  <c r="G7" i="8"/>
  <c r="G11" i="8" s="1"/>
  <c r="G33" i="8" s="1"/>
  <c r="G8" i="8"/>
  <c r="G9" i="8"/>
  <c r="H7" i="8"/>
  <c r="H8" i="8"/>
  <c r="H9" i="8"/>
  <c r="I7" i="8"/>
  <c r="I8" i="8"/>
  <c r="I9" i="8"/>
  <c r="J7" i="8"/>
  <c r="J8" i="8"/>
  <c r="J9" i="8"/>
  <c r="K7" i="8"/>
  <c r="K11" i="8" s="1"/>
  <c r="K33" i="8" s="1"/>
  <c r="K8" i="8"/>
  <c r="K9" i="8"/>
  <c r="L7" i="8"/>
  <c r="L8" i="8"/>
  <c r="L9" i="8"/>
  <c r="M7" i="8"/>
  <c r="M8" i="8"/>
  <c r="M9" i="8"/>
  <c r="N7" i="8"/>
  <c r="N8" i="8"/>
  <c r="N9" i="8"/>
  <c r="C13" i="4"/>
  <c r="D13" i="4" s="1"/>
  <c r="C30" i="4"/>
  <c r="D30" i="4" s="1"/>
  <c r="C47" i="4"/>
  <c r="C48" i="4" s="1"/>
  <c r="D48" i="4" s="1"/>
  <c r="C23" i="8"/>
  <c r="D23" i="8" s="1"/>
  <c r="E23" i="8" s="1"/>
  <c r="C24" i="8"/>
  <c r="D24" i="8" s="1"/>
  <c r="D11" i="3"/>
  <c r="D12" i="3"/>
  <c r="D13" i="3"/>
  <c r="D14" i="3"/>
  <c r="C27" i="8"/>
  <c r="D27" i="8" s="1"/>
  <c r="E27" i="8" s="1"/>
  <c r="C53" i="8"/>
  <c r="O25" i="9"/>
  <c r="N4" i="20"/>
  <c r="M4" i="9"/>
  <c r="L4" i="9"/>
  <c r="K4" i="9"/>
  <c r="J4" i="20"/>
  <c r="I4" i="9"/>
  <c r="H4" i="9"/>
  <c r="G4" i="9"/>
  <c r="F4" i="20"/>
  <c r="E4" i="9"/>
  <c r="D4" i="9"/>
  <c r="C4" i="9"/>
  <c r="B10" i="6"/>
  <c r="B21" i="7"/>
  <c r="B30" i="7"/>
  <c r="B40" i="7" s="1"/>
  <c r="B38" i="7"/>
  <c r="C17" i="13"/>
  <c r="E17" i="13" s="1"/>
  <c r="C21" i="13"/>
  <c r="E21" i="13" s="1"/>
  <c r="C20" i="13"/>
  <c r="E20" i="13" s="1"/>
  <c r="C18" i="13"/>
  <c r="E18" i="13" s="1"/>
  <c r="C12" i="13"/>
  <c r="K9" i="16"/>
  <c r="B32" i="8"/>
  <c r="B36" i="23" s="1"/>
  <c r="B37" i="23"/>
  <c r="B34" i="8"/>
  <c r="B38" i="23" s="1"/>
  <c r="B35" i="8"/>
  <c r="B39" i="23" s="1"/>
  <c r="B36" i="8"/>
  <c r="B40" i="23" s="1"/>
  <c r="B37" i="8"/>
  <c r="B41" i="23" s="1"/>
  <c r="B38" i="8"/>
  <c r="B42" i="23" s="1"/>
  <c r="B39" i="8"/>
  <c r="B43" i="23" s="1"/>
  <c r="B40" i="8"/>
  <c r="B44" i="23" s="1"/>
  <c r="B41" i="8"/>
  <c r="B45" i="23" s="1"/>
  <c r="B42" i="8"/>
  <c r="B46" i="23" s="1"/>
  <c r="B43" i="8"/>
  <c r="B47" i="23" s="1"/>
  <c r="B44" i="8"/>
  <c r="B48" i="23" s="1"/>
  <c r="B45" i="8"/>
  <c r="B49" i="23" s="1"/>
  <c r="B31" i="8"/>
  <c r="B35" i="23" s="1"/>
  <c r="B27" i="8"/>
  <c r="B31" i="23" s="1"/>
  <c r="B26" i="8"/>
  <c r="B30" i="23" s="1"/>
  <c r="B24" i="8"/>
  <c r="B28" i="23" s="1"/>
  <c r="B23" i="8"/>
  <c r="B27" i="23" s="1"/>
  <c r="B9" i="8"/>
  <c r="B16" i="8" s="1"/>
  <c r="B8" i="8"/>
  <c r="B12" i="23" s="1"/>
  <c r="B19" i="23" s="1"/>
  <c r="B7" i="8"/>
  <c r="B14" i="8" s="1"/>
  <c r="D28" i="3"/>
  <c r="C34" i="3"/>
  <c r="D10" i="3"/>
  <c r="C15" i="3" s="1"/>
  <c r="C17" i="3" s="1"/>
  <c r="D16" i="3"/>
  <c r="D20" i="3"/>
  <c r="D21" i="3"/>
  <c r="D22" i="3"/>
  <c r="D23" i="3"/>
  <c r="D24" i="3"/>
  <c r="D25" i="3"/>
  <c r="D26" i="3"/>
  <c r="D27" i="3"/>
  <c r="D29" i="3"/>
  <c r="D30" i="3"/>
  <c r="D31" i="3"/>
  <c r="D32" i="3"/>
  <c r="D33" i="3"/>
  <c r="D9" i="3"/>
  <c r="C7" i="16"/>
  <c r="C8" i="16"/>
  <c r="C16" i="16"/>
  <c r="D8" i="21"/>
  <c r="D16" i="16"/>
  <c r="E7" i="16"/>
  <c r="E15" i="16"/>
  <c r="E16" i="16"/>
  <c r="F7" i="16"/>
  <c r="F8" i="21"/>
  <c r="F16" i="16"/>
  <c r="G16" i="16"/>
  <c r="H7" i="16"/>
  <c r="H15" i="21"/>
  <c r="H16" i="16"/>
  <c r="I8" i="21"/>
  <c r="I16" i="16"/>
  <c r="J7" i="16"/>
  <c r="J15" i="16"/>
  <c r="J16" i="16"/>
  <c r="K7" i="16"/>
  <c r="K8" i="16"/>
  <c r="K16" i="16"/>
  <c r="L7" i="16"/>
  <c r="L15" i="16"/>
  <c r="L16" i="16"/>
  <c r="M7" i="16"/>
  <c r="M15" i="16"/>
  <c r="M16" i="16"/>
  <c r="N15" i="16"/>
  <c r="N16" i="16"/>
  <c r="G7" i="16"/>
  <c r="D24" i="16"/>
  <c r="D27" i="16"/>
  <c r="E27" i="16" s="1"/>
  <c r="F27" i="16" s="1"/>
  <c r="G27" i="16" s="1"/>
  <c r="H27" i="16" s="1"/>
  <c r="I27" i="16" s="1"/>
  <c r="J27" i="16" s="1"/>
  <c r="K27" i="16" s="1"/>
  <c r="L27" i="16" s="1"/>
  <c r="M27" i="16" s="1"/>
  <c r="N27" i="16" s="1"/>
  <c r="O17" i="17"/>
  <c r="O17" i="20"/>
  <c r="C30" i="1"/>
  <c r="G30" i="1" s="1"/>
  <c r="C17" i="1"/>
  <c r="A1" i="2"/>
  <c r="B50" i="23"/>
  <c r="B57" i="23"/>
  <c r="B56" i="23"/>
  <c r="B55" i="23"/>
  <c r="B51" i="23"/>
  <c r="B29" i="23"/>
  <c r="K15" i="23"/>
  <c r="H15" i="23"/>
  <c r="E15" i="23"/>
  <c r="O25" i="17"/>
  <c r="B46" i="16"/>
  <c r="B45" i="16"/>
  <c r="B44" i="16"/>
  <c r="B43" i="16"/>
  <c r="B42" i="16"/>
  <c r="B41" i="16"/>
  <c r="B40" i="16"/>
  <c r="B39" i="16"/>
  <c r="B38" i="16"/>
  <c r="B37" i="16"/>
  <c r="B36" i="16"/>
  <c r="B35" i="16"/>
  <c r="B34" i="16"/>
  <c r="B32" i="16"/>
  <c r="B31" i="16"/>
  <c r="B27" i="16"/>
  <c r="B26" i="16"/>
  <c r="B24" i="16"/>
  <c r="B23" i="16"/>
  <c r="B9" i="16"/>
  <c r="B16" i="16" s="1"/>
  <c r="B8" i="16"/>
  <c r="B15" i="16" s="1"/>
  <c r="B7" i="16"/>
  <c r="B14" i="16" s="1"/>
  <c r="O25" i="20"/>
  <c r="B46" i="21"/>
  <c r="B45" i="21"/>
  <c r="B44" i="21"/>
  <c r="B43" i="21"/>
  <c r="B42" i="21"/>
  <c r="B41" i="21"/>
  <c r="B40" i="21"/>
  <c r="B39" i="21"/>
  <c r="B38" i="21"/>
  <c r="B37" i="21"/>
  <c r="B36" i="21"/>
  <c r="B35" i="21"/>
  <c r="B34" i="21"/>
  <c r="B32" i="21"/>
  <c r="B31" i="21"/>
  <c r="B27" i="21"/>
  <c r="B26" i="21"/>
  <c r="B24" i="21"/>
  <c r="B23" i="21"/>
  <c r="B9" i="21"/>
  <c r="B16" i="21" s="1"/>
  <c r="B8" i="21"/>
  <c r="B15" i="21" s="1"/>
  <c r="B7" i="21"/>
  <c r="B14" i="21" s="1"/>
  <c r="A1" i="21"/>
  <c r="F16" i="10"/>
  <c r="D16" i="18" s="1"/>
  <c r="F16" i="18" s="1"/>
  <c r="D16" i="19" s="1"/>
  <c r="F16" i="19" s="1"/>
  <c r="F8" i="16"/>
  <c r="B15" i="8"/>
  <c r="J7" i="21"/>
  <c r="K7" i="21"/>
  <c r="C9" i="16"/>
  <c r="L9" i="16"/>
  <c r="D15" i="16"/>
  <c r="A1" i="8"/>
  <c r="A1" i="19"/>
  <c r="A1" i="17"/>
  <c r="A1" i="22"/>
  <c r="A1" i="7"/>
  <c r="A1" i="9"/>
  <c r="A1" i="16"/>
  <c r="A1" i="3"/>
  <c r="A1" i="20"/>
  <c r="A1" i="18"/>
  <c r="A1" i="23"/>
  <c r="A1" i="4"/>
  <c r="A1" i="6"/>
  <c r="A1" i="11"/>
  <c r="M14" i="16"/>
  <c r="B43" i="7" l="1"/>
  <c r="D13" i="10"/>
  <c r="F21" i="18"/>
  <c r="D21" i="19" s="1"/>
  <c r="F21" i="19" s="1"/>
  <c r="D41" i="10"/>
  <c r="D22" i="10"/>
  <c r="D36" i="10"/>
  <c r="D43" i="10" s="1"/>
  <c r="C11" i="8"/>
  <c r="C33" i="8" s="1"/>
  <c r="M18" i="16"/>
  <c r="H30" i="1"/>
  <c r="H32" i="1" s="1"/>
  <c r="C46" i="16"/>
  <c r="D46" i="16" s="1"/>
  <c r="E46" i="16" s="1"/>
  <c r="F46" i="16" s="1"/>
  <c r="G46" i="16" s="1"/>
  <c r="H46" i="16" s="1"/>
  <c r="I46" i="16" s="1"/>
  <c r="J46" i="16" s="1"/>
  <c r="K46" i="16" s="1"/>
  <c r="L46" i="16" s="1"/>
  <c r="M46" i="16" s="1"/>
  <c r="N46" i="16" s="1"/>
  <c r="C46" i="8"/>
  <c r="D46" i="8" s="1"/>
  <c r="E46" i="8" s="1"/>
  <c r="F46" i="8" s="1"/>
  <c r="G46" i="8" s="1"/>
  <c r="H46" i="8" s="1"/>
  <c r="I46" i="8" s="1"/>
  <c r="J46" i="8" s="1"/>
  <c r="K46" i="8" s="1"/>
  <c r="L46" i="8" s="1"/>
  <c r="M46" i="8" s="1"/>
  <c r="N46" i="8" s="1"/>
  <c r="C46" i="21"/>
  <c r="D46" i="21" s="1"/>
  <c r="E46" i="21" s="1"/>
  <c r="F46" i="21" s="1"/>
  <c r="G46" i="21" s="1"/>
  <c r="H46" i="21" s="1"/>
  <c r="I46" i="21" s="1"/>
  <c r="J46" i="21" s="1"/>
  <c r="K46" i="21" s="1"/>
  <c r="L46" i="21" s="1"/>
  <c r="M46" i="21" s="1"/>
  <c r="N46" i="21" s="1"/>
  <c r="D34" i="3"/>
  <c r="L11" i="8"/>
  <c r="L33" i="8" s="1"/>
  <c r="K11" i="16"/>
  <c r="K33" i="16" s="1"/>
  <c r="C11" i="16"/>
  <c r="C33" i="16" s="1"/>
  <c r="M11" i="8"/>
  <c r="I11" i="8"/>
  <c r="I33" i="8" s="1"/>
  <c r="E11" i="8"/>
  <c r="E33" i="8" s="1"/>
  <c r="H11" i="8"/>
  <c r="D11" i="8"/>
  <c r="N11" i="8"/>
  <c r="J11" i="8"/>
  <c r="J33" i="8" s="1"/>
  <c r="F11" i="8"/>
  <c r="D23" i="16"/>
  <c r="E23" i="16" s="1"/>
  <c r="F23" i="16" s="1"/>
  <c r="G23" i="16" s="1"/>
  <c r="H23" i="16" s="1"/>
  <c r="I23" i="16" s="1"/>
  <c r="J23" i="16" s="1"/>
  <c r="K23" i="16" s="1"/>
  <c r="L23" i="16" s="1"/>
  <c r="M23" i="16" s="1"/>
  <c r="N23" i="16" s="1"/>
  <c r="D27" i="21"/>
  <c r="E27" i="21" s="1"/>
  <c r="F27" i="21" s="1"/>
  <c r="G27" i="21" s="1"/>
  <c r="H27" i="21" s="1"/>
  <c r="I27" i="21" s="1"/>
  <c r="J27" i="21" s="1"/>
  <c r="K27" i="21" s="1"/>
  <c r="L27" i="21" s="1"/>
  <c r="M27" i="21" s="1"/>
  <c r="N27" i="21" s="1"/>
  <c r="F21" i="24"/>
  <c r="F24" i="24" s="1"/>
  <c r="F12" i="10"/>
  <c r="D12" i="18" s="1"/>
  <c r="F12" i="18" s="1"/>
  <c r="D12" i="19" s="1"/>
  <c r="F12" i="19" s="1"/>
  <c r="F22" i="10"/>
  <c r="C9" i="21"/>
  <c r="N4" i="17"/>
  <c r="D9" i="21"/>
  <c r="F4" i="9"/>
  <c r="F4" i="17"/>
  <c r="O27" i="16"/>
  <c r="G31" i="23" s="1"/>
  <c r="D24" i="21"/>
  <c r="E24" i="21" s="1"/>
  <c r="F24" i="21" s="1"/>
  <c r="G24" i="21" s="1"/>
  <c r="H24" i="21" s="1"/>
  <c r="I24" i="21" s="1"/>
  <c r="J24" i="21" s="1"/>
  <c r="K24" i="21" s="1"/>
  <c r="L24" i="21" s="1"/>
  <c r="M24" i="21" s="1"/>
  <c r="N24" i="21" s="1"/>
  <c r="E4" i="17"/>
  <c r="M4" i="17"/>
  <c r="N4" i="9"/>
  <c r="I4" i="20"/>
  <c r="I4" i="17"/>
  <c r="E4" i="20"/>
  <c r="J4" i="9"/>
  <c r="M4" i="20"/>
  <c r="J4" i="17"/>
  <c r="F27" i="8"/>
  <c r="G27" i="8" s="1"/>
  <c r="H27" i="8" s="1"/>
  <c r="I27" i="8" s="1"/>
  <c r="J27" i="8" s="1"/>
  <c r="K27" i="8" s="1"/>
  <c r="L27" i="8" s="1"/>
  <c r="M27" i="8" s="1"/>
  <c r="N27" i="8" s="1"/>
  <c r="H9" i="16"/>
  <c r="B13" i="23"/>
  <c r="B20" i="23" s="1"/>
  <c r="C31" i="4"/>
  <c r="D31" i="4" s="1"/>
  <c r="B11" i="23"/>
  <c r="B18" i="23" s="1"/>
  <c r="H4" i="20"/>
  <c r="L4" i="17"/>
  <c r="H4" i="17"/>
  <c r="L4" i="20"/>
  <c r="C4" i="20"/>
  <c r="C4" i="17"/>
  <c r="D4" i="17"/>
  <c r="K4" i="20"/>
  <c r="K4" i="17"/>
  <c r="D4" i="20"/>
  <c r="G4" i="17"/>
  <c r="G4" i="20"/>
  <c r="I15" i="16"/>
  <c r="H15" i="16"/>
  <c r="L8" i="21"/>
  <c r="C14" i="16"/>
  <c r="J14" i="21"/>
  <c r="E14" i="16"/>
  <c r="E18" i="16" s="1"/>
  <c r="F23" i="8"/>
  <c r="G23" i="8" s="1"/>
  <c r="H23" i="8" s="1"/>
  <c r="I23" i="8" s="1"/>
  <c r="J23" i="8" s="1"/>
  <c r="K23" i="8" s="1"/>
  <c r="L23" i="8" s="1"/>
  <c r="M23" i="8" s="1"/>
  <c r="N23" i="8" s="1"/>
  <c r="D23" i="21"/>
  <c r="E23" i="21" s="1"/>
  <c r="F23" i="21" s="1"/>
  <c r="G23" i="21" s="1"/>
  <c r="H23" i="21" s="1"/>
  <c r="I23" i="21" s="1"/>
  <c r="J23" i="21" s="1"/>
  <c r="K23" i="21" s="1"/>
  <c r="L23" i="21" s="1"/>
  <c r="M23" i="21" s="1"/>
  <c r="N23" i="21" s="1"/>
  <c r="B6" i="2"/>
  <c r="B8" i="2" s="1"/>
  <c r="D14" i="16"/>
  <c r="D18" i="16" s="1"/>
  <c r="E15" i="21"/>
  <c r="H8" i="21"/>
  <c r="I8" i="16"/>
  <c r="G11" i="9"/>
  <c r="D7" i="16"/>
  <c r="D47" i="4"/>
  <c r="J14" i="16"/>
  <c r="J18" i="16" s="1"/>
  <c r="H7" i="21"/>
  <c r="I7" i="16"/>
  <c r="N15" i="21"/>
  <c r="H14" i="16"/>
  <c r="I14" i="16"/>
  <c r="D12" i="9"/>
  <c r="C15" i="16"/>
  <c r="D10" i="19"/>
  <c r="F10" i="19" s="1"/>
  <c r="F11" i="10"/>
  <c r="D11" i="18" s="1"/>
  <c r="F11" i="18" s="1"/>
  <c r="D11" i="19" s="1"/>
  <c r="F11" i="19" s="1"/>
  <c r="G9" i="16"/>
  <c r="D9" i="16"/>
  <c r="J9" i="16"/>
  <c r="E9" i="16"/>
  <c r="I9" i="16"/>
  <c r="N9" i="16"/>
  <c r="D7" i="21"/>
  <c r="D14" i="21"/>
  <c r="G14" i="16"/>
  <c r="L14" i="16"/>
  <c r="L18" i="16" s="1"/>
  <c r="N7" i="16"/>
  <c r="K14" i="16"/>
  <c r="F9" i="16"/>
  <c r="F11" i="16" s="1"/>
  <c r="F33" i="16" s="1"/>
  <c r="M9" i="16"/>
  <c r="O16" i="16"/>
  <c r="G20" i="23" s="1"/>
  <c r="I15" i="21"/>
  <c r="F15" i="21"/>
  <c r="G15" i="21"/>
  <c r="G8" i="21"/>
  <c r="M18" i="17"/>
  <c r="G15" i="16"/>
  <c r="F15" i="16"/>
  <c r="O8" i="8"/>
  <c r="D12" i="23" s="1"/>
  <c r="K15" i="16"/>
  <c r="D15" i="21"/>
  <c r="H8" i="16"/>
  <c r="G14" i="21"/>
  <c r="G7" i="21"/>
  <c r="N7" i="21"/>
  <c r="N14" i="21"/>
  <c r="I7" i="21"/>
  <c r="I14" i="21"/>
  <c r="N14" i="16"/>
  <c r="N18" i="16" s="1"/>
  <c r="K14" i="21"/>
  <c r="F14" i="16"/>
  <c r="C16" i="21"/>
  <c r="D16" i="21"/>
  <c r="M16" i="21"/>
  <c r="M9" i="21"/>
  <c r="O9" i="8"/>
  <c r="D13" i="23" s="1"/>
  <c r="M8" i="16"/>
  <c r="D8" i="16"/>
  <c r="E8" i="16"/>
  <c r="L8" i="16"/>
  <c r="L11" i="16" s="1"/>
  <c r="L33" i="16" s="1"/>
  <c r="J8" i="16"/>
  <c r="G8" i="16"/>
  <c r="N8" i="16"/>
  <c r="C14" i="4"/>
  <c r="D14" i="4" s="1"/>
  <c r="O7" i="8"/>
  <c r="D11" i="23" s="1"/>
  <c r="D15" i="3"/>
  <c r="C26" i="8"/>
  <c r="E24" i="16"/>
  <c r="F24" i="16" s="1"/>
  <c r="G24" i="16" s="1"/>
  <c r="H24" i="16" s="1"/>
  <c r="I24" i="16" s="1"/>
  <c r="J24" i="16" s="1"/>
  <c r="K24" i="16" s="1"/>
  <c r="L24" i="16" s="1"/>
  <c r="M24" i="16" s="1"/>
  <c r="N24" i="16" s="1"/>
  <c r="E24" i="8"/>
  <c r="F24" i="8" s="1"/>
  <c r="G24" i="8" s="1"/>
  <c r="H24" i="8" s="1"/>
  <c r="I24" i="8" s="1"/>
  <c r="J24" i="8" s="1"/>
  <c r="K24" i="8" s="1"/>
  <c r="L24" i="8" s="1"/>
  <c r="M24" i="8" s="1"/>
  <c r="N24" i="8" s="1"/>
  <c r="C25" i="8"/>
  <c r="G17" i="1"/>
  <c r="D18" i="19"/>
  <c r="F22" i="18"/>
  <c r="D22" i="18"/>
  <c r="D26" i="10" l="1"/>
  <c r="C42" i="13" s="1"/>
  <c r="E42" i="13" s="1"/>
  <c r="J11" i="16"/>
  <c r="J33" i="16" s="1"/>
  <c r="M11" i="16"/>
  <c r="M33" i="16" s="1"/>
  <c r="L11" i="9"/>
  <c r="N11" i="9"/>
  <c r="N33" i="8"/>
  <c r="D11" i="9"/>
  <c r="D13" i="9" s="1"/>
  <c r="D33" i="8"/>
  <c r="M11" i="9"/>
  <c r="M33" i="8"/>
  <c r="F11" i="9"/>
  <c r="F33" i="8"/>
  <c r="H11" i="9"/>
  <c r="H33" i="8"/>
  <c r="C47" i="8"/>
  <c r="C47" i="21"/>
  <c r="D47" i="21" s="1"/>
  <c r="C47" i="16"/>
  <c r="D47" i="16" s="1"/>
  <c r="O46" i="8"/>
  <c r="O23" i="16"/>
  <c r="G27" i="23" s="1"/>
  <c r="G11" i="16"/>
  <c r="G33" i="16" s="1"/>
  <c r="D18" i="21"/>
  <c r="I11" i="16"/>
  <c r="I33" i="16" s="1"/>
  <c r="D11" i="16"/>
  <c r="D33" i="16" s="1"/>
  <c r="F18" i="16"/>
  <c r="F18" i="17" s="1"/>
  <c r="I18" i="16"/>
  <c r="I18" i="17" s="1"/>
  <c r="H11" i="16"/>
  <c r="H33" i="16" s="1"/>
  <c r="E11" i="16"/>
  <c r="E33" i="16" s="1"/>
  <c r="K18" i="16"/>
  <c r="K20" i="16" s="1"/>
  <c r="D11" i="21"/>
  <c r="D33" i="21" s="1"/>
  <c r="J18" i="8"/>
  <c r="J20" i="8" s="1"/>
  <c r="N18" i="8"/>
  <c r="C11" i="17"/>
  <c r="H18" i="16"/>
  <c r="H18" i="17" s="1"/>
  <c r="C18" i="16"/>
  <c r="C18" i="17" s="1"/>
  <c r="N11" i="16"/>
  <c r="N33" i="16" s="1"/>
  <c r="K11" i="17"/>
  <c r="G18" i="16"/>
  <c r="G18" i="17" s="1"/>
  <c r="J11" i="9"/>
  <c r="N9" i="21"/>
  <c r="E8" i="21"/>
  <c r="B17" i="2"/>
  <c r="B26" i="2" s="1"/>
  <c r="E12" i="13"/>
  <c r="B13" i="2"/>
  <c r="C7" i="21"/>
  <c r="C15" i="21"/>
  <c r="C18" i="21" s="1"/>
  <c r="F16" i="21"/>
  <c r="K16" i="21"/>
  <c r="L9" i="21"/>
  <c r="I9" i="21"/>
  <c r="I11" i="21" s="1"/>
  <c r="I33" i="21" s="1"/>
  <c r="E16" i="21"/>
  <c r="G16" i="21"/>
  <c r="G18" i="21" s="1"/>
  <c r="J16" i="21"/>
  <c r="N16" i="21"/>
  <c r="H16" i="21"/>
  <c r="O27" i="21"/>
  <c r="J31" i="23" s="1"/>
  <c r="N18" i="17"/>
  <c r="L18" i="17"/>
  <c r="J18" i="17"/>
  <c r="E18" i="17"/>
  <c r="D18" i="17"/>
  <c r="O27" i="8"/>
  <c r="D31" i="23" s="1"/>
  <c r="C18" i="8"/>
  <c r="L18" i="8"/>
  <c r="G18" i="8"/>
  <c r="M18" i="8"/>
  <c r="E18" i="8"/>
  <c r="D18" i="8"/>
  <c r="G9" i="21"/>
  <c r="G11" i="21" s="1"/>
  <c r="G33" i="21" s="1"/>
  <c r="L16" i="21"/>
  <c r="C11" i="9"/>
  <c r="C13" i="9" s="1"/>
  <c r="K12" i="9"/>
  <c r="L15" i="21"/>
  <c r="C8" i="21"/>
  <c r="O9" i="16"/>
  <c r="G13" i="23" s="1"/>
  <c r="N20" i="8"/>
  <c r="I12" i="9"/>
  <c r="H12" i="9"/>
  <c r="H13" i="9" s="1"/>
  <c r="C12" i="17"/>
  <c r="O7" i="16"/>
  <c r="G11" i="23" s="1"/>
  <c r="I11" i="9"/>
  <c r="J12" i="9"/>
  <c r="C17" i="22"/>
  <c r="E12" i="9"/>
  <c r="H14" i="21"/>
  <c r="F12" i="9"/>
  <c r="O23" i="21"/>
  <c r="J27" i="23" s="1"/>
  <c r="O23" i="8"/>
  <c r="K9" i="21"/>
  <c r="I16" i="21"/>
  <c r="I18" i="21" s="1"/>
  <c r="E9" i="21"/>
  <c r="O24" i="8"/>
  <c r="G12" i="9"/>
  <c r="G13" i="9" s="1"/>
  <c r="N8" i="21"/>
  <c r="E11" i="9"/>
  <c r="H9" i="21"/>
  <c r="H11" i="21" s="1"/>
  <c r="H33" i="21" s="1"/>
  <c r="J9" i="21"/>
  <c r="M7" i="21"/>
  <c r="M14" i="21"/>
  <c r="O14" i="16"/>
  <c r="G18" i="23" s="1"/>
  <c r="E7" i="21"/>
  <c r="E14" i="21"/>
  <c r="F9" i="21"/>
  <c r="M15" i="21"/>
  <c r="M8" i="21"/>
  <c r="O15" i="16"/>
  <c r="G19" i="23" s="1"/>
  <c r="F11" i="17"/>
  <c r="J8" i="21"/>
  <c r="J15" i="21"/>
  <c r="N12" i="9"/>
  <c r="N13" i="9" s="1"/>
  <c r="O15" i="8"/>
  <c r="K8" i="21"/>
  <c r="K15" i="21"/>
  <c r="F14" i="21"/>
  <c r="F7" i="21"/>
  <c r="F11" i="21" s="1"/>
  <c r="F33" i="21" s="1"/>
  <c r="L7" i="21"/>
  <c r="L14" i="21"/>
  <c r="D12" i="17"/>
  <c r="M12" i="17"/>
  <c r="L11" i="17"/>
  <c r="O8" i="16"/>
  <c r="G12" i="23" s="1"/>
  <c r="O14" i="8"/>
  <c r="K11" i="9"/>
  <c r="L12" i="9"/>
  <c r="M12" i="9"/>
  <c r="M13" i="9" s="1"/>
  <c r="O11" i="8"/>
  <c r="D17" i="3"/>
  <c r="D36" i="3" s="1"/>
  <c r="C36" i="3"/>
  <c r="O24" i="16"/>
  <c r="G28" i="23" s="1"/>
  <c r="D26" i="16"/>
  <c r="E26" i="16" s="1"/>
  <c r="F26" i="16" s="1"/>
  <c r="G26" i="16" s="1"/>
  <c r="H26" i="16" s="1"/>
  <c r="I26" i="16" s="1"/>
  <c r="J26" i="16" s="1"/>
  <c r="K26" i="16" s="1"/>
  <c r="L26" i="16" s="1"/>
  <c r="M26" i="16" s="1"/>
  <c r="N26" i="16" s="1"/>
  <c r="D25" i="8"/>
  <c r="C28" i="8"/>
  <c r="C19" i="9" s="1"/>
  <c r="D25" i="16"/>
  <c r="C28" i="16"/>
  <c r="C19" i="17" s="1"/>
  <c r="D26" i="8"/>
  <c r="E26" i="8" s="1"/>
  <c r="F26" i="8" s="1"/>
  <c r="G26" i="8" s="1"/>
  <c r="H26" i="8" s="1"/>
  <c r="I26" i="8" s="1"/>
  <c r="J26" i="8" s="1"/>
  <c r="K26" i="8" s="1"/>
  <c r="L26" i="8" s="1"/>
  <c r="M26" i="8" s="1"/>
  <c r="N26" i="8" s="1"/>
  <c r="O24" i="21"/>
  <c r="J28" i="23" s="1"/>
  <c r="D25" i="21"/>
  <c r="F18" i="19"/>
  <c r="F22" i="19" s="1"/>
  <c r="D22" i="19"/>
  <c r="N52" i="8" l="1"/>
  <c r="J52" i="8"/>
  <c r="F52" i="8"/>
  <c r="M52" i="8"/>
  <c r="I52" i="8"/>
  <c r="E52" i="8"/>
  <c r="G52" i="8"/>
  <c r="L52" i="8"/>
  <c r="H52" i="8"/>
  <c r="D52" i="8"/>
  <c r="K52" i="8"/>
  <c r="B21" i="2"/>
  <c r="F52" i="21"/>
  <c r="J52" i="21"/>
  <c r="N52" i="21"/>
  <c r="F52" i="16"/>
  <c r="J52" i="16"/>
  <c r="N52" i="16"/>
  <c r="G52" i="21"/>
  <c r="K52" i="21"/>
  <c r="C52" i="21"/>
  <c r="G52" i="16"/>
  <c r="K52" i="16"/>
  <c r="C52" i="16"/>
  <c r="D52" i="21"/>
  <c r="H52" i="21"/>
  <c r="L52" i="21"/>
  <c r="D52" i="16"/>
  <c r="H52" i="16"/>
  <c r="L52" i="16"/>
  <c r="C52" i="8"/>
  <c r="E52" i="21"/>
  <c r="I52" i="21"/>
  <c r="M52" i="21"/>
  <c r="E52" i="16"/>
  <c r="I52" i="16"/>
  <c r="M52" i="16"/>
  <c r="D29" i="2"/>
  <c r="L13" i="9"/>
  <c r="F13" i="9"/>
  <c r="J18" i="21"/>
  <c r="G11" i="17"/>
  <c r="D47" i="8"/>
  <c r="O47" i="8"/>
  <c r="L11" i="21"/>
  <c r="L33" i="21" s="1"/>
  <c r="N11" i="21"/>
  <c r="N33" i="21" s="1"/>
  <c r="K18" i="21"/>
  <c r="K18" i="20" s="1"/>
  <c r="K11" i="21"/>
  <c r="K33" i="21" s="1"/>
  <c r="J11" i="21"/>
  <c r="J33" i="21" s="1"/>
  <c r="C13" i="17"/>
  <c r="L18" i="21"/>
  <c r="L18" i="20" s="1"/>
  <c r="E11" i="21"/>
  <c r="E33" i="21" s="1"/>
  <c r="O41" i="8"/>
  <c r="D45" i="23" s="1"/>
  <c r="F18" i="21"/>
  <c r="E18" i="21"/>
  <c r="E18" i="20" s="1"/>
  <c r="O39" i="8"/>
  <c r="D43" i="23" s="1"/>
  <c r="O33" i="8"/>
  <c r="D37" i="23" s="1"/>
  <c r="O35" i="8"/>
  <c r="D39" i="23" s="1"/>
  <c r="O40" i="8"/>
  <c r="O38" i="8"/>
  <c r="O45" i="8"/>
  <c r="O43" i="8"/>
  <c r="D47" i="23" s="1"/>
  <c r="H18" i="21"/>
  <c r="O37" i="8"/>
  <c r="D41" i="23" s="1"/>
  <c r="O42" i="8"/>
  <c r="D46" i="23" s="1"/>
  <c r="O44" i="8"/>
  <c r="D48" i="23" s="1"/>
  <c r="O31" i="8"/>
  <c r="D35" i="23" s="1"/>
  <c r="O36" i="8"/>
  <c r="H11" i="17"/>
  <c r="O34" i="8"/>
  <c r="D38" i="23" s="1"/>
  <c r="O32" i="8"/>
  <c r="D36" i="23" s="1"/>
  <c r="M11" i="21"/>
  <c r="M33" i="21" s="1"/>
  <c r="G18" i="20"/>
  <c r="I18" i="8"/>
  <c r="I20" i="8" s="1"/>
  <c r="E18" i="9"/>
  <c r="C18" i="20"/>
  <c r="F18" i="8"/>
  <c r="F18" i="9" s="1"/>
  <c r="M18" i="21"/>
  <c r="M18" i="20" s="1"/>
  <c r="D18" i="9"/>
  <c r="G18" i="9"/>
  <c r="L18" i="9"/>
  <c r="C11" i="21"/>
  <c r="C33" i="21" s="1"/>
  <c r="H18" i="8"/>
  <c r="N18" i="21"/>
  <c r="N18" i="20" s="1"/>
  <c r="K18" i="8"/>
  <c r="K18" i="9" s="1"/>
  <c r="M11" i="17"/>
  <c r="M13" i="17" s="1"/>
  <c r="E11" i="17"/>
  <c r="I11" i="17"/>
  <c r="C20" i="16"/>
  <c r="J13" i="9"/>
  <c r="D19" i="23"/>
  <c r="D18" i="23"/>
  <c r="I11" i="20"/>
  <c r="D11" i="20"/>
  <c r="H11" i="20"/>
  <c r="C48" i="16"/>
  <c r="C20" i="17" s="1"/>
  <c r="D28" i="23"/>
  <c r="D50" i="23"/>
  <c r="O46" i="16"/>
  <c r="G50" i="23" s="1"/>
  <c r="O46" i="21"/>
  <c r="J50" i="23" s="1"/>
  <c r="H18" i="20"/>
  <c r="J20" i="16"/>
  <c r="L20" i="16"/>
  <c r="J18" i="20"/>
  <c r="J21" i="23"/>
  <c r="O10" i="21"/>
  <c r="J14" i="23" s="1"/>
  <c r="L12" i="17"/>
  <c r="L13" i="17" s="1"/>
  <c r="J11" i="17"/>
  <c r="N20" i="16"/>
  <c r="E20" i="16"/>
  <c r="H20" i="16"/>
  <c r="F12" i="17"/>
  <c r="F13" i="17" s="1"/>
  <c r="G12" i="17"/>
  <c r="O16" i="8"/>
  <c r="M20" i="16"/>
  <c r="N12" i="17"/>
  <c r="O16" i="21"/>
  <c r="J20" i="23" s="1"/>
  <c r="C12" i="20"/>
  <c r="I13" i="9"/>
  <c r="J12" i="20"/>
  <c r="H12" i="17"/>
  <c r="I12" i="17"/>
  <c r="K13" i="9"/>
  <c r="I18" i="20"/>
  <c r="K12" i="17"/>
  <c r="K13" i="17" s="1"/>
  <c r="N18" i="9"/>
  <c r="J12" i="17"/>
  <c r="I20" i="16"/>
  <c r="O9" i="21"/>
  <c r="J13" i="23" s="1"/>
  <c r="I12" i="20"/>
  <c r="E13" i="9"/>
  <c r="N11" i="17"/>
  <c r="D20" i="8"/>
  <c r="K18" i="17"/>
  <c r="O18" i="17" s="1"/>
  <c r="G20" i="16"/>
  <c r="C28" i="13"/>
  <c r="E28" i="13" s="1"/>
  <c r="D27" i="23"/>
  <c r="O26" i="8"/>
  <c r="D30" i="23" s="1"/>
  <c r="E20" i="8"/>
  <c r="F20" i="16"/>
  <c r="O18" i="16"/>
  <c r="G22" i="23" s="1"/>
  <c r="G32" i="24" s="1"/>
  <c r="G11" i="20"/>
  <c r="J18" i="9"/>
  <c r="G20" i="21"/>
  <c r="G20" i="8"/>
  <c r="D18" i="20"/>
  <c r="D20" i="21"/>
  <c r="O8" i="21"/>
  <c r="J12" i="23" s="1"/>
  <c r="L20" i="8"/>
  <c r="O15" i="21"/>
  <c r="J19" i="23" s="1"/>
  <c r="O14" i="21"/>
  <c r="J18" i="23" s="1"/>
  <c r="O7" i="21"/>
  <c r="J11" i="23" s="1"/>
  <c r="C20" i="8"/>
  <c r="C48" i="8" s="1"/>
  <c r="C20" i="9" s="1"/>
  <c r="C18" i="9"/>
  <c r="D11" i="17"/>
  <c r="D13" i="17" s="1"/>
  <c r="O11" i="16"/>
  <c r="E12" i="17"/>
  <c r="D20" i="16"/>
  <c r="O12" i="9"/>
  <c r="O11" i="9"/>
  <c r="C24" i="22"/>
  <c r="D15" i="23"/>
  <c r="E31" i="24" s="1"/>
  <c r="D26" i="21"/>
  <c r="E26" i="21" s="1"/>
  <c r="F26" i="21" s="1"/>
  <c r="G26" i="21" s="1"/>
  <c r="H26" i="21" s="1"/>
  <c r="I26" i="21" s="1"/>
  <c r="J26" i="21" s="1"/>
  <c r="K26" i="21" s="1"/>
  <c r="L26" i="21" s="1"/>
  <c r="M26" i="21" s="1"/>
  <c r="N26" i="21" s="1"/>
  <c r="O26" i="21" s="1"/>
  <c r="J30" i="23" s="1"/>
  <c r="C28" i="21"/>
  <c r="C19" i="20" s="1"/>
  <c r="E25" i="8"/>
  <c r="D28" i="8"/>
  <c r="D19" i="9" s="1"/>
  <c r="E25" i="16"/>
  <c r="D28" i="16"/>
  <c r="D19" i="17" s="1"/>
  <c r="O26" i="16"/>
  <c r="G30" i="23" s="1"/>
  <c r="E25" i="21"/>
  <c r="D48" i="8"/>
  <c r="M51" i="8" l="1"/>
  <c r="I51" i="8"/>
  <c r="E51" i="8"/>
  <c r="F51" i="8"/>
  <c r="L51" i="8"/>
  <c r="H51" i="8"/>
  <c r="D51" i="8"/>
  <c r="J51" i="8"/>
  <c r="K51" i="8"/>
  <c r="G51" i="8"/>
  <c r="N51" i="8"/>
  <c r="C51" i="8"/>
  <c r="L23" i="20"/>
  <c r="H23" i="20"/>
  <c r="D23" i="20"/>
  <c r="C23" i="20"/>
  <c r="L23" i="17"/>
  <c r="E23" i="20"/>
  <c r="K23" i="20"/>
  <c r="G23" i="20"/>
  <c r="K23" i="17"/>
  <c r="M23" i="17"/>
  <c r="N23" i="20"/>
  <c r="J23" i="20"/>
  <c r="F23" i="20"/>
  <c r="N23" i="17"/>
  <c r="J23" i="17"/>
  <c r="M23" i="20"/>
  <c r="I23" i="20"/>
  <c r="I23" i="17"/>
  <c r="H23" i="17"/>
  <c r="H23" i="9"/>
  <c r="G23" i="17"/>
  <c r="F23" i="17"/>
  <c r="M23" i="9"/>
  <c r="I23" i="9"/>
  <c r="D23" i="17"/>
  <c r="D23" i="9"/>
  <c r="K23" i="9"/>
  <c r="N23" i="9"/>
  <c r="C23" i="9"/>
  <c r="F23" i="9"/>
  <c r="C23" i="17"/>
  <c r="E23" i="17"/>
  <c r="G23" i="9"/>
  <c r="J23" i="9"/>
  <c r="L23" i="9"/>
  <c r="E23" i="9"/>
  <c r="E51" i="21"/>
  <c r="I51" i="21"/>
  <c r="M51" i="21"/>
  <c r="E51" i="16"/>
  <c r="I51" i="16"/>
  <c r="M51" i="16"/>
  <c r="F51" i="21"/>
  <c r="J51" i="21"/>
  <c r="N51" i="21"/>
  <c r="F51" i="16"/>
  <c r="J51" i="16"/>
  <c r="N51" i="16"/>
  <c r="G51" i="21"/>
  <c r="K51" i="21"/>
  <c r="C51" i="21"/>
  <c r="G51" i="16"/>
  <c r="K51" i="16"/>
  <c r="C51" i="16"/>
  <c r="D51" i="21"/>
  <c r="H51" i="21"/>
  <c r="L51" i="21"/>
  <c r="D51" i="16"/>
  <c r="H51" i="16"/>
  <c r="L51" i="16"/>
  <c r="D24" i="2"/>
  <c r="D31" i="2" s="1"/>
  <c r="G13" i="17"/>
  <c r="B34" i="2"/>
  <c r="K20" i="8"/>
  <c r="F20" i="8"/>
  <c r="O33" i="21"/>
  <c r="F11" i="24"/>
  <c r="F14" i="24" s="1"/>
  <c r="I18" i="9"/>
  <c r="O18" i="8"/>
  <c r="D42" i="23" s="1"/>
  <c r="H13" i="17"/>
  <c r="H18" i="9"/>
  <c r="H20" i="8"/>
  <c r="E12" i="20"/>
  <c r="O37" i="16"/>
  <c r="G41" i="23" s="1"/>
  <c r="O31" i="16"/>
  <c r="G35" i="23" s="1"/>
  <c r="O38" i="16"/>
  <c r="G42" i="23" s="1"/>
  <c r="O33" i="16"/>
  <c r="O32" i="16"/>
  <c r="G36" i="23" s="1"/>
  <c r="O36" i="16"/>
  <c r="G40" i="23" s="1"/>
  <c r="N20" i="21"/>
  <c r="I13" i="17"/>
  <c r="N11" i="20"/>
  <c r="D12" i="20"/>
  <c r="D13" i="20" s="1"/>
  <c r="C11" i="20"/>
  <c r="C13" i="20" s="1"/>
  <c r="O34" i="16"/>
  <c r="G38" i="23" s="1"/>
  <c r="H20" i="21"/>
  <c r="O35" i="16"/>
  <c r="G39" i="23" s="1"/>
  <c r="I13" i="20"/>
  <c r="C20" i="21"/>
  <c r="O41" i="16"/>
  <c r="G45" i="23" s="1"/>
  <c r="O44" i="16"/>
  <c r="G48" i="23" s="1"/>
  <c r="N13" i="17"/>
  <c r="O45" i="16"/>
  <c r="G49" i="23" s="1"/>
  <c r="O40" i="16"/>
  <c r="G44" i="23" s="1"/>
  <c r="O43" i="16"/>
  <c r="G47" i="23" s="1"/>
  <c r="O42" i="16"/>
  <c r="G46" i="23" s="1"/>
  <c r="O39" i="16"/>
  <c r="G43" i="23" s="1"/>
  <c r="D48" i="16"/>
  <c r="D20" i="17" s="1"/>
  <c r="D20" i="23"/>
  <c r="D40" i="23"/>
  <c r="D48" i="21"/>
  <c r="D20" i="20" s="1"/>
  <c r="K11" i="20"/>
  <c r="M11" i="20"/>
  <c r="E11" i="20"/>
  <c r="L11" i="20"/>
  <c r="G37" i="23"/>
  <c r="C30" i="13"/>
  <c r="E30" i="13" s="1"/>
  <c r="J13" i="17"/>
  <c r="F12" i="20"/>
  <c r="L20" i="21"/>
  <c r="M20" i="8"/>
  <c r="O20" i="8" s="1"/>
  <c r="M18" i="9"/>
  <c r="K20" i="21"/>
  <c r="I20" i="21"/>
  <c r="N12" i="20"/>
  <c r="O13" i="9"/>
  <c r="F9" i="10" s="1"/>
  <c r="C28" i="22" s="1"/>
  <c r="O20" i="16"/>
  <c r="G24" i="23" s="1"/>
  <c r="M12" i="20"/>
  <c r="E20" i="21"/>
  <c r="H22" i="23"/>
  <c r="D28" i="21"/>
  <c r="D19" i="20" s="1"/>
  <c r="C31" i="22"/>
  <c r="D30" i="22"/>
  <c r="D31" i="22"/>
  <c r="M20" i="21"/>
  <c r="D22" i="23"/>
  <c r="E32" i="24" s="1"/>
  <c r="E34" i="24" s="1"/>
  <c r="C18" i="22"/>
  <c r="J11" i="20"/>
  <c r="J13" i="20" s="1"/>
  <c r="J20" i="21"/>
  <c r="K12" i="20"/>
  <c r="L12" i="20"/>
  <c r="D17" i="22"/>
  <c r="F11" i="20"/>
  <c r="H12" i="20"/>
  <c r="H13" i="20" s="1"/>
  <c r="O11" i="21"/>
  <c r="G12" i="20"/>
  <c r="F20" i="21"/>
  <c r="F18" i="20"/>
  <c r="O18" i="20" s="1"/>
  <c r="O18" i="21"/>
  <c r="E31" i="22" s="1"/>
  <c r="C30" i="22"/>
  <c r="O11" i="17"/>
  <c r="O11" i="20"/>
  <c r="D18" i="22"/>
  <c r="D24" i="22"/>
  <c r="G15" i="23"/>
  <c r="G31" i="24" s="1"/>
  <c r="G34" i="24" s="1"/>
  <c r="O12" i="17"/>
  <c r="E13" i="17"/>
  <c r="F25" i="8"/>
  <c r="E28" i="8"/>
  <c r="E19" i="9" s="1"/>
  <c r="F25" i="16"/>
  <c r="E28" i="16"/>
  <c r="E19" i="17" s="1"/>
  <c r="F25" i="21"/>
  <c r="E28" i="21"/>
  <c r="E48" i="16"/>
  <c r="D20" i="9"/>
  <c r="E48" i="8"/>
  <c r="K22" i="20" l="1"/>
  <c r="G22" i="20"/>
  <c r="N22" i="17"/>
  <c r="J22" i="17"/>
  <c r="F22" i="17"/>
  <c r="N22" i="9"/>
  <c r="D22" i="20"/>
  <c r="K22" i="17"/>
  <c r="N22" i="20"/>
  <c r="J22" i="20"/>
  <c r="F22" i="20"/>
  <c r="C22" i="20"/>
  <c r="M22" i="17"/>
  <c r="I22" i="17"/>
  <c r="E22" i="17"/>
  <c r="M22" i="9"/>
  <c r="L22" i="20"/>
  <c r="G22" i="17"/>
  <c r="M22" i="20"/>
  <c r="I22" i="20"/>
  <c r="E22" i="20"/>
  <c r="L22" i="17"/>
  <c r="H22" i="17"/>
  <c r="D22" i="17"/>
  <c r="H22" i="20"/>
  <c r="C22" i="17"/>
  <c r="F22" i="9"/>
  <c r="D22" i="9"/>
  <c r="I22" i="9"/>
  <c r="J22" i="9"/>
  <c r="C22" i="9"/>
  <c r="L22" i="9"/>
  <c r="K22" i="9"/>
  <c r="H22" i="9"/>
  <c r="E22" i="9"/>
  <c r="G22" i="9"/>
  <c r="O23" i="9"/>
  <c r="O23" i="17"/>
  <c r="O23" i="20"/>
  <c r="C54" i="8"/>
  <c r="C56" i="8" s="1"/>
  <c r="C62" i="8" s="1"/>
  <c r="J37" i="23"/>
  <c r="O18" i="9"/>
  <c r="B7" i="11"/>
  <c r="C23" i="13"/>
  <c r="E23" i="13" s="1"/>
  <c r="N13" i="20"/>
  <c r="E13" i="20"/>
  <c r="L13" i="20"/>
  <c r="K13" i="20"/>
  <c r="C48" i="21"/>
  <c r="C20" i="20" s="1"/>
  <c r="O41" i="21"/>
  <c r="J45" i="23" s="1"/>
  <c r="O38" i="21"/>
  <c r="J42" i="23" s="1"/>
  <c r="E48" i="21"/>
  <c r="E20" i="20" s="1"/>
  <c r="M13" i="20"/>
  <c r="O32" i="21"/>
  <c r="J36" i="23" s="1"/>
  <c r="O40" i="21"/>
  <c r="J44" i="23" s="1"/>
  <c r="O45" i="21"/>
  <c r="J49" i="23" s="1"/>
  <c r="O31" i="21"/>
  <c r="J35" i="23" s="1"/>
  <c r="O35" i="21"/>
  <c r="J39" i="23" s="1"/>
  <c r="O39" i="21"/>
  <c r="J43" i="23" s="1"/>
  <c r="O43" i="21"/>
  <c r="J47" i="23" s="1"/>
  <c r="O34" i="21"/>
  <c r="J38" i="23" s="1"/>
  <c r="O44" i="21"/>
  <c r="J48" i="23" s="1"/>
  <c r="O36" i="21"/>
  <c r="J40" i="23" s="1"/>
  <c r="O42" i="21"/>
  <c r="J46" i="23" s="1"/>
  <c r="O37" i="21"/>
  <c r="J41" i="23" s="1"/>
  <c r="C27" i="13"/>
  <c r="E27" i="13" s="1"/>
  <c r="D44" i="23"/>
  <c r="O13" i="17"/>
  <c r="F13" i="20"/>
  <c r="D19" i="22"/>
  <c r="D9" i="18"/>
  <c r="C38" i="13"/>
  <c r="E38" i="13" s="1"/>
  <c r="C29" i="22"/>
  <c r="H24" i="23"/>
  <c r="O20" i="21"/>
  <c r="J24" i="23" s="1"/>
  <c r="E17" i="22"/>
  <c r="K22" i="23"/>
  <c r="J22" i="23"/>
  <c r="I32" i="24" s="1"/>
  <c r="E30" i="22"/>
  <c r="E18" i="22"/>
  <c r="E24" i="22"/>
  <c r="J15" i="23"/>
  <c r="I31" i="24" s="1"/>
  <c r="G13" i="20"/>
  <c r="O12" i="20"/>
  <c r="D24" i="23"/>
  <c r="C19" i="22"/>
  <c r="G25" i="16"/>
  <c r="F28" i="16"/>
  <c r="F19" i="17" s="1"/>
  <c r="G25" i="8"/>
  <c r="F28" i="8"/>
  <c r="F19" i="9" s="1"/>
  <c r="E19" i="20"/>
  <c r="G25" i="21"/>
  <c r="F28" i="21"/>
  <c r="F19" i="20" s="1"/>
  <c r="F48" i="8"/>
  <c r="E20" i="17"/>
  <c r="F48" i="21"/>
  <c r="F48" i="16"/>
  <c r="E20" i="9"/>
  <c r="O22" i="17" l="1"/>
  <c r="O52" i="16"/>
  <c r="G56" i="23" s="1"/>
  <c r="O52" i="21"/>
  <c r="J56" i="23" s="1"/>
  <c r="O52" i="8"/>
  <c r="F34" i="10" s="1"/>
  <c r="O51" i="8"/>
  <c r="O51" i="21"/>
  <c r="J55" i="23" s="1"/>
  <c r="O51" i="16"/>
  <c r="G55" i="23" s="1"/>
  <c r="O22" i="20"/>
  <c r="E22" i="23"/>
  <c r="C26" i="9"/>
  <c r="C29" i="9" s="1"/>
  <c r="C32" i="9" s="1"/>
  <c r="C35" i="9" s="1"/>
  <c r="D7" i="9" s="1"/>
  <c r="B8" i="11"/>
  <c r="B12" i="11" s="1"/>
  <c r="E24" i="23"/>
  <c r="F9" i="18"/>
  <c r="D28" i="22" s="1"/>
  <c r="O13" i="20"/>
  <c r="K24" i="23"/>
  <c r="E19" i="22"/>
  <c r="I34" i="24"/>
  <c r="H25" i="16"/>
  <c r="G28" i="16"/>
  <c r="G19" i="17" s="1"/>
  <c r="H25" i="8"/>
  <c r="G28" i="8"/>
  <c r="G19" i="9" s="1"/>
  <c r="H25" i="21"/>
  <c r="G28" i="21"/>
  <c r="G19" i="20" s="1"/>
  <c r="G48" i="16"/>
  <c r="G48" i="21"/>
  <c r="F20" i="9"/>
  <c r="C58" i="8"/>
  <c r="F20" i="17"/>
  <c r="F20" i="20"/>
  <c r="G48" i="8"/>
  <c r="D55" i="23" l="1"/>
  <c r="D56" i="23"/>
  <c r="D34" i="18"/>
  <c r="F34" i="18" s="1"/>
  <c r="B9" i="11"/>
  <c r="D9" i="19"/>
  <c r="F9" i="19" s="1"/>
  <c r="E29" i="22" s="1"/>
  <c r="D29" i="22"/>
  <c r="I25" i="8"/>
  <c r="H28" i="8"/>
  <c r="H19" i="9" s="1"/>
  <c r="H28" i="16"/>
  <c r="H19" i="17" s="1"/>
  <c r="I25" i="16"/>
  <c r="I25" i="21"/>
  <c r="H28" i="21"/>
  <c r="H19" i="20" s="1"/>
  <c r="H48" i="8"/>
  <c r="G20" i="17"/>
  <c r="H48" i="21"/>
  <c r="C60" i="8"/>
  <c r="G20" i="20"/>
  <c r="G20" i="9"/>
  <c r="C43" i="9"/>
  <c r="H48" i="16"/>
  <c r="D34" i="19" l="1"/>
  <c r="F34" i="19" s="1"/>
  <c r="O22" i="9"/>
  <c r="E28" i="22"/>
  <c r="J25" i="8"/>
  <c r="I28" i="8"/>
  <c r="I19" i="9" s="1"/>
  <c r="J25" i="16"/>
  <c r="I28" i="16"/>
  <c r="I19" i="17" s="1"/>
  <c r="I28" i="21"/>
  <c r="I19" i="20" s="1"/>
  <c r="J25" i="21"/>
  <c r="I48" i="8"/>
  <c r="D24" i="9"/>
  <c r="H20" i="20"/>
  <c r="H20" i="9"/>
  <c r="I48" i="16"/>
  <c r="I48" i="21"/>
  <c r="H20" i="17"/>
  <c r="F33" i="10" l="1"/>
  <c r="D33" i="18" s="1"/>
  <c r="F33" i="18" s="1"/>
  <c r="D33" i="19" s="1"/>
  <c r="F33" i="19" s="1"/>
  <c r="K25" i="8"/>
  <c r="J28" i="8"/>
  <c r="J19" i="9" s="1"/>
  <c r="K25" i="16"/>
  <c r="J28" i="16"/>
  <c r="J19" i="17" s="1"/>
  <c r="K25" i="21"/>
  <c r="J28" i="21"/>
  <c r="J19" i="20" s="1"/>
  <c r="I20" i="9"/>
  <c r="I20" i="17"/>
  <c r="D53" i="8"/>
  <c r="D54" i="8" s="1"/>
  <c r="D26" i="9"/>
  <c r="J48" i="16"/>
  <c r="J48" i="21"/>
  <c r="I20" i="20"/>
  <c r="J48" i="8"/>
  <c r="L25" i="8" l="1"/>
  <c r="K28" i="8"/>
  <c r="K19" i="9" s="1"/>
  <c r="K28" i="16"/>
  <c r="K19" i="17" s="1"/>
  <c r="L25" i="16"/>
  <c r="L25" i="21"/>
  <c r="K28" i="21"/>
  <c r="K19" i="20" s="1"/>
  <c r="J20" i="20"/>
  <c r="D29" i="9"/>
  <c r="K48" i="16"/>
  <c r="D56" i="8"/>
  <c r="K48" i="8"/>
  <c r="J20" i="9"/>
  <c r="K48" i="21"/>
  <c r="J20" i="17"/>
  <c r="L28" i="8" l="1"/>
  <c r="L19" i="9" s="1"/>
  <c r="M25" i="8"/>
  <c r="M25" i="16"/>
  <c r="L28" i="16"/>
  <c r="L19" i="17" s="1"/>
  <c r="M25" i="21"/>
  <c r="L28" i="21"/>
  <c r="L19" i="20" s="1"/>
  <c r="K20" i="9"/>
  <c r="L48" i="16"/>
  <c r="D62" i="8"/>
  <c r="L48" i="21"/>
  <c r="K20" i="20"/>
  <c r="L48" i="8"/>
  <c r="K20" i="17"/>
  <c r="D32" i="9"/>
  <c r="N25" i="16" l="1"/>
  <c r="N28" i="16" s="1"/>
  <c r="N19" i="17" s="1"/>
  <c r="M28" i="16"/>
  <c r="M19" i="17" s="1"/>
  <c r="N25" i="8"/>
  <c r="M28" i="8"/>
  <c r="M19" i="9" s="1"/>
  <c r="N25" i="21"/>
  <c r="M28" i="21"/>
  <c r="M19" i="20" s="1"/>
  <c r="M48" i="8"/>
  <c r="L20" i="20"/>
  <c r="D43" i="9"/>
  <c r="L20" i="17"/>
  <c r="M48" i="21"/>
  <c r="D35" i="9"/>
  <c r="E7" i="9" s="1"/>
  <c r="L20" i="9"/>
  <c r="D58" i="8"/>
  <c r="M48" i="16"/>
  <c r="O19" i="17" l="1"/>
  <c r="O28" i="16"/>
  <c r="O25" i="16"/>
  <c r="G29" i="23" s="1"/>
  <c r="N28" i="8"/>
  <c r="O25" i="8"/>
  <c r="N28" i="21"/>
  <c r="O25" i="21"/>
  <c r="J29" i="23" s="1"/>
  <c r="N48" i="16"/>
  <c r="O47" i="16"/>
  <c r="G51" i="23" s="1"/>
  <c r="M20" i="20"/>
  <c r="M20" i="17"/>
  <c r="N48" i="21"/>
  <c r="O47" i="21"/>
  <c r="J51" i="23" s="1"/>
  <c r="E24" i="9"/>
  <c r="N48" i="8"/>
  <c r="D60" i="8"/>
  <c r="M20" i="9"/>
  <c r="G32" i="23" l="1"/>
  <c r="G36" i="24" s="1"/>
  <c r="P28" i="16"/>
  <c r="H32" i="23" s="1"/>
  <c r="D29" i="23"/>
  <c r="D49" i="23"/>
  <c r="N19" i="9"/>
  <c r="O19" i="9" s="1"/>
  <c r="O28" i="8"/>
  <c r="N19" i="20"/>
  <c r="O19" i="20" s="1"/>
  <c r="O28" i="21"/>
  <c r="P28" i="21" s="1"/>
  <c r="E53" i="8"/>
  <c r="E54" i="8" s="1"/>
  <c r="D51" i="23"/>
  <c r="F24" i="10"/>
  <c r="D24" i="18" s="1"/>
  <c r="F24" i="18" s="1"/>
  <c r="D24" i="19" s="1"/>
  <c r="F24" i="19" s="1"/>
  <c r="N20" i="9"/>
  <c r="O48" i="8"/>
  <c r="N20" i="20"/>
  <c r="O48" i="21"/>
  <c r="P48" i="21" s="1"/>
  <c r="N20" i="17"/>
  <c r="O48" i="16"/>
  <c r="D20" i="22" l="1"/>
  <c r="P48" i="16"/>
  <c r="C20" i="22"/>
  <c r="P48" i="8"/>
  <c r="E52" i="23" s="1"/>
  <c r="E20" i="22"/>
  <c r="D32" i="23"/>
  <c r="E36" i="24" s="1"/>
  <c r="E32" i="23"/>
  <c r="K32" i="23"/>
  <c r="J32" i="23"/>
  <c r="I36" i="24" s="1"/>
  <c r="H52" i="23"/>
  <c r="G52" i="23"/>
  <c r="G37" i="24" s="1"/>
  <c r="O20" i="9"/>
  <c r="O20" i="20"/>
  <c r="O20" i="17"/>
  <c r="D52" i="23"/>
  <c r="E37" i="24" s="1"/>
  <c r="E56" i="8"/>
  <c r="J52" i="23"/>
  <c r="I37" i="24" s="1"/>
  <c r="K52" i="23"/>
  <c r="E62" i="8" l="1"/>
  <c r="E58" i="8" l="1"/>
  <c r="E21" i="9" l="1"/>
  <c r="E60" i="8"/>
  <c r="E26" i="9" l="1"/>
  <c r="E29" i="9" l="1"/>
  <c r="E32" i="9" l="1"/>
  <c r="E43" i="9" l="1"/>
  <c r="E35" i="9"/>
  <c r="F7" i="9" s="1"/>
  <c r="F24" i="9" l="1"/>
  <c r="F53" i="8" l="1"/>
  <c r="F54" i="8" s="1"/>
  <c r="F26" i="9"/>
  <c r="F29" i="9" l="1"/>
  <c r="F56" i="8"/>
  <c r="F62" i="8" l="1"/>
  <c r="F32" i="9"/>
  <c r="F43" i="9" l="1"/>
  <c r="F35" i="9"/>
  <c r="G7" i="9" s="1"/>
  <c r="F58" i="8"/>
  <c r="F60" i="8" l="1"/>
  <c r="G24" i="9"/>
  <c r="G53" i="8" l="1"/>
  <c r="G54" i="8" s="1"/>
  <c r="G56" i="8" s="1"/>
  <c r="G26" i="9"/>
  <c r="G29" i="9" l="1"/>
  <c r="G62" i="8"/>
  <c r="G32" i="9" l="1"/>
  <c r="G58" i="8"/>
  <c r="G60" i="8" l="1"/>
  <c r="G43" i="9"/>
  <c r="G35" i="9"/>
  <c r="H7" i="9" s="1"/>
  <c r="H24" i="9" l="1"/>
  <c r="H53" i="8" l="1"/>
  <c r="H54" i="8" s="1"/>
  <c r="H56" i="8" s="1"/>
  <c r="H62" i="8" l="1"/>
  <c r="H58" i="8" l="1"/>
  <c r="H21" i="9" l="1"/>
  <c r="H60" i="8"/>
  <c r="H26" i="9" l="1"/>
  <c r="H29" i="9" s="1"/>
  <c r="H32" i="9" l="1"/>
  <c r="H43" i="9" s="1"/>
  <c r="I24" i="9" l="1"/>
  <c r="H35" i="9"/>
  <c r="I7" i="9" s="1"/>
  <c r="I53" i="8" l="1"/>
  <c r="I54" i="8" s="1"/>
  <c r="I56" i="8" s="1"/>
  <c r="I26" i="9"/>
  <c r="I29" i="9" s="1"/>
  <c r="I32" i="9" l="1"/>
  <c r="I43" i="9" s="1"/>
  <c r="I62" i="8"/>
  <c r="I58" i="8" l="1"/>
  <c r="I35" i="9"/>
  <c r="J7" i="9" s="1"/>
  <c r="J24" i="9"/>
  <c r="J53" i="8" l="1"/>
  <c r="J54" i="8" s="1"/>
  <c r="J56" i="8" s="1"/>
  <c r="J26" i="9"/>
  <c r="J29" i="9" s="1"/>
  <c r="I60" i="8"/>
  <c r="J32" i="9" l="1"/>
  <c r="J43" i="9" s="1"/>
  <c r="J62" i="8"/>
  <c r="K24" i="9" l="1"/>
  <c r="K53" i="8" s="1"/>
  <c r="K54" i="8" s="1"/>
  <c r="K56" i="8" s="1"/>
  <c r="K62" i="8" s="1"/>
  <c r="J58" i="8"/>
  <c r="J35" i="9"/>
  <c r="K7" i="9" s="1"/>
  <c r="K58" i="8" l="1"/>
  <c r="K21" i="9" s="1"/>
  <c r="J60" i="8"/>
  <c r="K60" i="8" l="1"/>
  <c r="K26" i="9"/>
  <c r="K29" i="9" s="1"/>
  <c r="K32" i="9" l="1"/>
  <c r="K43" i="9" s="1"/>
  <c r="L24" i="9" l="1"/>
  <c r="K35" i="9"/>
  <c r="L7" i="9" s="1"/>
  <c r="L53" i="8" l="1"/>
  <c r="L54" i="8" s="1"/>
  <c r="L56" i="8" s="1"/>
  <c r="L26" i="9"/>
  <c r="L29" i="9" s="1"/>
  <c r="L32" i="9" l="1"/>
  <c r="L43" i="9" s="1"/>
  <c r="L62" i="8"/>
  <c r="M24" i="9" l="1"/>
  <c r="L58" i="8"/>
  <c r="L35" i="9"/>
  <c r="M7" i="9" s="1"/>
  <c r="M53" i="8" l="1"/>
  <c r="M54" i="8" s="1"/>
  <c r="M56" i="8" s="1"/>
  <c r="M26" i="9"/>
  <c r="M29" i="9" s="1"/>
  <c r="L60" i="8"/>
  <c r="M32" i="9" l="1"/>
  <c r="M43" i="9" s="1"/>
  <c r="M62" i="8"/>
  <c r="M35" i="9" l="1"/>
  <c r="N7" i="9" s="1"/>
  <c r="M58" i="8"/>
  <c r="N24" i="9"/>
  <c r="N53" i="8" l="1"/>
  <c r="N54" i="8" s="1"/>
  <c r="O24" i="9"/>
  <c r="O53" i="8" s="1"/>
  <c r="D57" i="23" s="1"/>
  <c r="M60" i="8"/>
  <c r="N56" i="8" l="1"/>
  <c r="O54" i="8"/>
  <c r="P54" i="8" s="1"/>
  <c r="D58" i="23" l="1"/>
  <c r="E38" i="24" s="1"/>
  <c r="E58" i="23"/>
  <c r="B5" i="11"/>
  <c r="O56" i="8"/>
  <c r="N62" i="8"/>
  <c r="N58" i="8" l="1"/>
  <c r="B11" i="11"/>
  <c r="B15" i="11"/>
  <c r="C23" i="11" s="1"/>
  <c r="D23" i="11" s="1"/>
  <c r="D60" i="23"/>
  <c r="C48" i="13" l="1"/>
  <c r="E48" i="13" s="1"/>
  <c r="C20" i="11"/>
  <c r="D20" i="11" s="1"/>
  <c r="C21" i="11"/>
  <c r="D21" i="11" s="1"/>
  <c r="C22" i="11"/>
  <c r="D22" i="11" s="1"/>
  <c r="O58" i="8"/>
  <c r="N21" i="9"/>
  <c r="N60" i="8"/>
  <c r="D24" i="11" l="1"/>
  <c r="C24" i="11"/>
  <c r="D62" i="23"/>
  <c r="O60" i="8"/>
  <c r="N26" i="9"/>
  <c r="O21" i="9"/>
  <c r="C21" i="22" l="1"/>
  <c r="P60" i="8"/>
  <c r="C31" i="13"/>
  <c r="E31" i="13" s="1"/>
  <c r="C29" i="13"/>
  <c r="E29" i="13" s="1"/>
  <c r="F40" i="10"/>
  <c r="D64" i="23"/>
  <c r="E41" i="24" s="1"/>
  <c r="O26" i="9"/>
  <c r="N29" i="9"/>
  <c r="C32" i="13" l="1"/>
  <c r="E32" i="13" s="1"/>
  <c r="E64" i="23"/>
  <c r="D40" i="18"/>
  <c r="F41" i="10"/>
  <c r="N32" i="9"/>
  <c r="N35" i="9" s="1"/>
  <c r="F8" i="10" s="1"/>
  <c r="C22" i="22" l="1"/>
  <c r="F13" i="10"/>
  <c r="F26" i="10" s="1"/>
  <c r="D8" i="18"/>
  <c r="D41" i="18"/>
  <c r="O32" i="9"/>
  <c r="C36" i="13" s="1"/>
  <c r="N43" i="9"/>
  <c r="C24" i="17" l="1"/>
  <c r="F35" i="10"/>
  <c r="C7" i="17"/>
  <c r="D13" i="18"/>
  <c r="D26" i="18" s="1"/>
  <c r="E36" i="13"/>
  <c r="C37" i="13"/>
  <c r="E37" i="13" s="1"/>
  <c r="C23" i="22"/>
  <c r="C32" i="22"/>
  <c r="D35" i="18" l="1"/>
  <c r="D36" i="18" s="1"/>
  <c r="D43" i="18" s="1"/>
  <c r="F36" i="10"/>
  <c r="C53" i="16"/>
  <c r="C54" i="16" s="1"/>
  <c r="C26" i="17"/>
  <c r="C56" i="16" l="1"/>
  <c r="C44" i="13"/>
  <c r="E44" i="13" s="1"/>
  <c r="C8" i="22"/>
  <c r="C13" i="22"/>
  <c r="C7" i="22"/>
  <c r="F43" i="10"/>
  <c r="G46" i="10" s="1"/>
  <c r="C12" i="22"/>
  <c r="C29" i="17"/>
  <c r="F46" i="10" l="1"/>
  <c r="C43" i="13"/>
  <c r="E43" i="13" s="1"/>
  <c r="C195" i="16"/>
  <c r="C32" i="17"/>
  <c r="C35" i="17" s="1"/>
  <c r="D7" i="17" s="1"/>
  <c r="C43" i="17" l="1"/>
  <c r="C58" i="16"/>
  <c r="D24" i="17" l="1"/>
  <c r="C60" i="16"/>
  <c r="D53" i="16" l="1"/>
  <c r="D54" i="16" s="1"/>
  <c r="D26" i="17"/>
  <c r="D29" i="17" l="1"/>
  <c r="D56" i="16"/>
  <c r="D195" i="16" l="1"/>
  <c r="D32" i="17"/>
  <c r="D43" i="17" l="1"/>
  <c r="D58" i="16"/>
  <c r="D35" i="17"/>
  <c r="E7" i="17" s="1"/>
  <c r="D60" i="16" l="1"/>
  <c r="E24" i="17"/>
  <c r="E53" i="16" l="1"/>
  <c r="E54" i="16" s="1"/>
  <c r="E56" i="16" l="1"/>
  <c r="E195" i="16" l="1"/>
  <c r="E58" i="16" l="1"/>
  <c r="E21" i="17" l="1"/>
  <c r="E60" i="16"/>
  <c r="E26" i="17" l="1"/>
  <c r="E29" i="17" l="1"/>
  <c r="E32" i="17" l="1"/>
  <c r="E35" i="17" s="1"/>
  <c r="F7" i="17" s="1"/>
  <c r="E43" i="17" l="1"/>
  <c r="F24" i="17" l="1"/>
  <c r="F53" i="16" l="1"/>
  <c r="F54" i="16" s="1"/>
  <c r="F26" i="17"/>
  <c r="F29" i="17" l="1"/>
  <c r="F56" i="16"/>
  <c r="F195" i="16" l="1"/>
  <c r="F32" i="17"/>
  <c r="F43" i="17" l="1"/>
  <c r="F58" i="16"/>
  <c r="F35" i="17"/>
  <c r="G7" i="17" s="1"/>
  <c r="F60" i="16" l="1"/>
  <c r="G24" i="17"/>
  <c r="G53" i="16" l="1"/>
  <c r="G54" i="16" s="1"/>
  <c r="G26" i="17"/>
  <c r="G29" i="17" s="1"/>
  <c r="G56" i="16" l="1"/>
  <c r="G32" i="17"/>
  <c r="G43" i="17" l="1"/>
  <c r="G35" i="17"/>
  <c r="H7" i="17" s="1"/>
  <c r="G195" i="16"/>
  <c r="G58" i="16" l="1"/>
  <c r="H24" i="17"/>
  <c r="H53" i="16" s="1"/>
  <c r="H54" i="16" s="1"/>
  <c r="H56" i="16" s="1"/>
  <c r="G60" i="16" l="1"/>
  <c r="H195" i="16"/>
  <c r="H58" i="16" l="1"/>
  <c r="H21" i="17" l="1"/>
  <c r="H60" i="16"/>
  <c r="H26" i="17" l="1"/>
  <c r="H29" i="17" s="1"/>
  <c r="H32" i="17" l="1"/>
  <c r="H43" i="17" s="1"/>
  <c r="I24" i="17" l="1"/>
  <c r="H35" i="17"/>
  <c r="I7" i="17" s="1"/>
  <c r="I53" i="16" l="1"/>
  <c r="I54" i="16" s="1"/>
  <c r="I56" i="16" s="1"/>
  <c r="I26" i="17"/>
  <c r="I29" i="17" s="1"/>
  <c r="I32" i="17" l="1"/>
  <c r="I43" i="17" s="1"/>
  <c r="I195" i="16"/>
  <c r="I35" i="17" l="1"/>
  <c r="J7" i="17" s="1"/>
  <c r="I58" i="16"/>
  <c r="J24" i="17"/>
  <c r="I60" i="16" l="1"/>
  <c r="J53" i="16"/>
  <c r="J54" i="16" s="1"/>
  <c r="J56" i="16" s="1"/>
  <c r="J26" i="17"/>
  <c r="J29" i="17" s="1"/>
  <c r="J32" i="17" l="1"/>
  <c r="J43" i="17" s="1"/>
  <c r="J195" i="16"/>
  <c r="J35" i="17" l="1"/>
  <c r="K7" i="17" s="1"/>
  <c r="J58" i="16"/>
  <c r="K24" i="17"/>
  <c r="K53" i="16" s="1"/>
  <c r="K54" i="16" s="1"/>
  <c r="K56" i="16" s="1"/>
  <c r="K195" i="16" l="1"/>
  <c r="J60" i="16"/>
  <c r="K58" i="16" l="1"/>
  <c r="K60" i="16" l="1"/>
  <c r="K21" i="17"/>
  <c r="K26" i="17" l="1"/>
  <c r="K29" i="17" s="1"/>
  <c r="K32" i="17" l="1"/>
  <c r="K43" i="17" s="1"/>
  <c r="L24" i="17" l="1"/>
  <c r="K35" i="17"/>
  <c r="L7" i="17" s="1"/>
  <c r="L53" i="16" l="1"/>
  <c r="L54" i="16" s="1"/>
  <c r="L56" i="16" s="1"/>
  <c r="L26" i="17"/>
  <c r="L29" i="17" s="1"/>
  <c r="L32" i="17" l="1"/>
  <c r="L43" i="17" s="1"/>
  <c r="L195" i="16"/>
  <c r="L35" i="17" l="1"/>
  <c r="M7" i="17" s="1"/>
  <c r="L58" i="16"/>
  <c r="M24" i="17"/>
  <c r="M53" i="16" l="1"/>
  <c r="M54" i="16" s="1"/>
  <c r="M56" i="16" s="1"/>
  <c r="M26" i="17"/>
  <c r="M29" i="17" s="1"/>
  <c r="L60" i="16"/>
  <c r="M32" i="17" l="1"/>
  <c r="M43" i="17" s="1"/>
  <c r="M195" i="16"/>
  <c r="N24" i="17" l="1"/>
  <c r="M58" i="16"/>
  <c r="M35" i="17"/>
  <c r="N7" i="17" s="1"/>
  <c r="M60" i="16" l="1"/>
  <c r="N53" i="16"/>
  <c r="N54" i="16" s="1"/>
  <c r="O24" i="17"/>
  <c r="O53" i="16" s="1"/>
  <c r="G57" i="23" s="1"/>
  <c r="N56" i="16" l="1"/>
  <c r="O54" i="16"/>
  <c r="P54" i="16" s="1"/>
  <c r="O56" i="16" l="1"/>
  <c r="N195" i="16"/>
  <c r="H58" i="23"/>
  <c r="G58" i="23"/>
  <c r="G38" i="24" s="1"/>
  <c r="N58" i="16" l="1"/>
  <c r="G60" i="23"/>
  <c r="O58" i="16" l="1"/>
  <c r="N21" i="17"/>
  <c r="N60" i="16"/>
  <c r="G62" i="23" l="1"/>
  <c r="O60" i="16"/>
  <c r="N26" i="17"/>
  <c r="O21" i="17"/>
  <c r="D21" i="22" l="1"/>
  <c r="P60" i="16"/>
  <c r="H64" i="23" s="1"/>
  <c r="O26" i="17"/>
  <c r="N29" i="17"/>
  <c r="G64" i="23"/>
  <c r="G41" i="24" s="1"/>
  <c r="F40" i="18"/>
  <c r="F41" i="18" l="1"/>
  <c r="D40" i="19"/>
  <c r="N32" i="17"/>
  <c r="O32" i="17" l="1"/>
  <c r="N43" i="17"/>
  <c r="D41" i="19"/>
  <c r="N35" i="17"/>
  <c r="F8" i="18" s="1"/>
  <c r="D22" i="22"/>
  <c r="C24" i="20" l="1"/>
  <c r="F35" i="18"/>
  <c r="F13" i="18"/>
  <c r="F26" i="18" s="1"/>
  <c r="D8" i="19"/>
  <c r="D32" i="22" l="1"/>
  <c r="D23" i="22"/>
  <c r="D35" i="19"/>
  <c r="D36" i="19" s="1"/>
  <c r="D43" i="19" s="1"/>
  <c r="F36" i="18"/>
  <c r="C7" i="20"/>
  <c r="D13" i="19"/>
  <c r="D26" i="19" s="1"/>
  <c r="C53" i="21"/>
  <c r="C54" i="21" s="1"/>
  <c r="C26" i="20"/>
  <c r="C29" i="20" l="1"/>
  <c r="C32" i="20" s="1"/>
  <c r="C56" i="21"/>
  <c r="D13" i="22"/>
  <c r="D7" i="22"/>
  <c r="D8" i="22"/>
  <c r="F43" i="18"/>
  <c r="G46" i="18" s="1"/>
  <c r="F46" i="18" s="1"/>
  <c r="D12" i="22"/>
  <c r="C43" i="20" l="1"/>
  <c r="C35" i="20"/>
  <c r="D7" i="20" s="1"/>
  <c r="C92" i="21"/>
  <c r="C58" i="21" l="1"/>
  <c r="D24" i="20"/>
  <c r="D53" i="21" l="1"/>
  <c r="D54" i="21" s="1"/>
  <c r="D26" i="20"/>
  <c r="C60" i="21"/>
  <c r="D29" i="20" l="1"/>
  <c r="D56" i="21"/>
  <c r="D92" i="21" l="1"/>
  <c r="D32" i="20"/>
  <c r="D35" i="20" s="1"/>
  <c r="E7" i="20" s="1"/>
  <c r="D58" i="21" l="1"/>
  <c r="D43" i="20"/>
  <c r="D60" i="21" l="1"/>
  <c r="E24" i="20"/>
  <c r="E53" i="21" l="1"/>
  <c r="E54" i="21" s="1"/>
  <c r="E56" i="21" l="1"/>
  <c r="E92" i="21" l="1"/>
  <c r="E58" i="21" l="1"/>
  <c r="E21" i="20" l="1"/>
  <c r="E60" i="21"/>
  <c r="E26" i="20" l="1"/>
  <c r="E29" i="20" l="1"/>
  <c r="E32" i="20" l="1"/>
  <c r="E35" i="20" s="1"/>
  <c r="F7" i="20" s="1"/>
  <c r="E43" i="20" l="1"/>
  <c r="F24" i="20" l="1"/>
  <c r="F53" i="21" l="1"/>
  <c r="F54" i="21" s="1"/>
  <c r="F26" i="20"/>
  <c r="F29" i="20" l="1"/>
  <c r="F56" i="21"/>
  <c r="F92" i="21" l="1"/>
  <c r="F32" i="20"/>
  <c r="F58" i="21" l="1"/>
  <c r="F43" i="20"/>
  <c r="F35" i="20"/>
  <c r="G7" i="20" s="1"/>
  <c r="G24" i="20" l="1"/>
  <c r="F60" i="21"/>
  <c r="G53" i="21" l="1"/>
  <c r="G54" i="21" s="1"/>
  <c r="G26" i="20"/>
  <c r="G29" i="20" s="1"/>
  <c r="G32" i="20" l="1"/>
  <c r="G56" i="21"/>
  <c r="G92" i="21" l="1"/>
  <c r="G43" i="20"/>
  <c r="G35" i="20"/>
  <c r="H7" i="20" s="1"/>
  <c r="G58" i="21" l="1"/>
  <c r="H24" i="20"/>
  <c r="H53" i="21" s="1"/>
  <c r="H54" i="21" s="1"/>
  <c r="H56" i="21" s="1"/>
  <c r="G60" i="21" l="1"/>
  <c r="H92" i="21"/>
  <c r="H58" i="21" l="1"/>
  <c r="H21" i="20" l="1"/>
  <c r="H60" i="21"/>
  <c r="H26" i="20" l="1"/>
  <c r="H29" i="20" s="1"/>
  <c r="H32" i="20" l="1"/>
  <c r="H43" i="20" s="1"/>
  <c r="I24" i="20" l="1"/>
  <c r="H35" i="20"/>
  <c r="I7" i="20" s="1"/>
  <c r="I53" i="21" l="1"/>
  <c r="I54" i="21" s="1"/>
  <c r="I56" i="21" s="1"/>
  <c r="I26" i="20"/>
  <c r="I29" i="20" s="1"/>
  <c r="I32" i="20" l="1"/>
  <c r="I43" i="20" s="1"/>
  <c r="I92" i="21"/>
  <c r="I58" i="21" l="1"/>
  <c r="I35" i="20"/>
  <c r="J7" i="20" s="1"/>
  <c r="J24" i="20"/>
  <c r="I60" i="21" l="1"/>
  <c r="J53" i="21"/>
  <c r="J54" i="21" s="1"/>
  <c r="J56" i="21" s="1"/>
  <c r="J26" i="20"/>
  <c r="J29" i="20" s="1"/>
  <c r="J32" i="20" l="1"/>
  <c r="J43" i="20" s="1"/>
  <c r="J92" i="21"/>
  <c r="J58" i="21" l="1"/>
  <c r="K24" i="20"/>
  <c r="K53" i="21" s="1"/>
  <c r="K54" i="21" s="1"/>
  <c r="K56" i="21" s="1"/>
  <c r="K92" i="21" s="1"/>
  <c r="J35" i="20"/>
  <c r="K7" i="20" s="1"/>
  <c r="K58" i="21" l="1"/>
  <c r="K60" i="21" s="1"/>
  <c r="J60" i="21"/>
  <c r="K21" i="20" l="1"/>
  <c r="K26" i="20" s="1"/>
  <c r="K29" i="20" s="1"/>
  <c r="K32" i="20" l="1"/>
  <c r="K43" i="20" s="1"/>
  <c r="L24" i="20" l="1"/>
  <c r="K35" i="20"/>
  <c r="L7" i="20" s="1"/>
  <c r="L53" i="21" l="1"/>
  <c r="L54" i="21" s="1"/>
  <c r="L56" i="21" s="1"/>
  <c r="L26" i="20"/>
  <c r="L29" i="20" s="1"/>
  <c r="L32" i="20" l="1"/>
  <c r="L43" i="20" s="1"/>
  <c r="L92" i="21"/>
  <c r="L58" i="21" l="1"/>
  <c r="M24" i="20"/>
  <c r="L35" i="20"/>
  <c r="M7" i="20" s="1"/>
  <c r="M53" i="21" l="1"/>
  <c r="M54" i="21" s="1"/>
  <c r="M56" i="21" s="1"/>
  <c r="M26" i="20"/>
  <c r="M29" i="20" s="1"/>
  <c r="L60" i="21"/>
  <c r="M92" i="21" l="1"/>
  <c r="M32" i="20"/>
  <c r="M43" i="20" s="1"/>
  <c r="M35" i="20" l="1"/>
  <c r="N7" i="20" s="1"/>
  <c r="N24" i="20"/>
  <c r="M58" i="21"/>
  <c r="M60" i="21" l="1"/>
  <c r="N53" i="21"/>
  <c r="N54" i="21" s="1"/>
  <c r="O24" i="20"/>
  <c r="O53" i="21" s="1"/>
  <c r="J57" i="23" s="1"/>
  <c r="N56" i="21" l="1"/>
  <c r="O54" i="21"/>
  <c r="P54" i="21" s="1"/>
  <c r="O56" i="21" l="1"/>
  <c r="N92" i="21"/>
  <c r="N58" i="21" s="1"/>
  <c r="N60" i="21" s="1"/>
  <c r="J58" i="23"/>
  <c r="I38" i="24" s="1"/>
  <c r="K58" i="23"/>
  <c r="O58" i="21" l="1"/>
  <c r="J62" i="23" s="1"/>
  <c r="N21" i="20"/>
  <c r="J60" i="23"/>
  <c r="O60" i="21" l="1"/>
  <c r="P60" i="21" s="1"/>
  <c r="N26" i="20"/>
  <c r="O21" i="20"/>
  <c r="K64" i="23" l="1"/>
  <c r="E21" i="22"/>
  <c r="J64" i="23"/>
  <c r="I41" i="24" s="1"/>
  <c r="F40" i="19"/>
  <c r="F41" i="19" s="1"/>
  <c r="E22" i="22" s="1"/>
  <c r="O26" i="20"/>
  <c r="N29" i="20"/>
  <c r="N32" i="20" l="1"/>
  <c r="O32" i="20" l="1"/>
  <c r="N43" i="20"/>
  <c r="F35" i="19" s="1"/>
  <c r="F36" i="19" s="1"/>
  <c r="N35" i="20"/>
  <c r="F8" i="19" s="1"/>
  <c r="F13" i="19" s="1"/>
  <c r="F26" i="19" s="1"/>
  <c r="E32" i="22" l="1"/>
  <c r="E23" i="22"/>
  <c r="E13" i="22"/>
  <c r="E7" i="22"/>
  <c r="E8" i="22"/>
  <c r="F43" i="19"/>
  <c r="G46" i="19" s="1"/>
  <c r="F46" i="19" s="1"/>
  <c r="E12" i="22"/>
</calcChain>
</file>

<file path=xl/comments1.xml><?xml version="1.0" encoding="utf-8"?>
<comments xmlns="http://schemas.openxmlformats.org/spreadsheetml/2006/main">
  <authors>
    <author>Jack B. Hess</author>
  </authors>
  <commentList>
    <comment ref="B11" authorId="0" shapeId="0">
      <text>
        <r>
          <rPr>
            <b/>
            <sz val="8"/>
            <color indexed="81"/>
            <rFont val="Tahoma"/>
            <family val="2"/>
          </rPr>
          <t>Here is a provided comment.</t>
        </r>
      </text>
    </comment>
  </commentList>
</comments>
</file>

<file path=xl/comments10.xml><?xml version="1.0" encoding="utf-8"?>
<comments xmlns="http://schemas.openxmlformats.org/spreadsheetml/2006/main">
  <authors>
    <author>Jack B. Hess</author>
  </authors>
  <commentList>
    <comment ref="B8" authorId="0" shapeId="0">
      <text>
        <r>
          <rPr>
            <b/>
            <sz val="8"/>
            <color indexed="81"/>
            <rFont val="Tahoma"/>
            <family val="2"/>
          </rPr>
          <t>This Cash Balance is taken directly from the Ending Balance of the Cash Flow Statement.</t>
        </r>
      </text>
    </comment>
    <comment ref="B9" authorId="0" shapeId="0">
      <text>
        <r>
          <rPr>
            <b/>
            <sz val="8"/>
            <color indexed="81"/>
            <rFont val="Tahoma"/>
            <family val="2"/>
          </rPr>
          <t>Money owed to a business for goods or services purchased on credit. Most businesses extend credit; although restaurants, supermarkets and others are paid on the spot for the things they sell, businesses generally grant 30 days or more to pay. Thus, when a sale is made, a ""receivable"" is recorded in the assets column of the balance sheet. Receivable turnover is an important indicator of how effectively a firm is collecting on its receivables, and whether a cash crisis might be in the offing.</t>
        </r>
      </text>
    </comment>
    <comment ref="B24" authorId="0" shapeId="0">
      <text>
        <r>
          <rPr>
            <b/>
            <sz val="8"/>
            <color indexed="81"/>
            <rFont val="Tahoma"/>
            <family val="2"/>
          </rPr>
          <t xml:space="preserve">A non-cash charge that reduces the value of fixed assets due to wear, age or obsolescence. This figure also includes amortization of leased property, intangibles, goodwill, and depletion. 
When a company buys a new machine, for instance, it must account for this item as an asset to be depreciated, or written down, over time, rather than accounting for this purchase as an expense akin to, say, payroll. Conservative companies depreciate things as quickly as possible, even though depreciation charges reduce reported net income, and savvy investors are on the lookout for firms that play fast and loose in this gray area (how fast should a motion picture be amortized, for instance?). On the other hand, depreciation has only a limited relationship to reality. Lots of perfectly good assets are fully depreciated, and some items that are depreciated may actually be gaining in value. Depreciation and amortization have the advantage of reducing net income for tax purposes, however.
</t>
        </r>
      </text>
    </comment>
    <comment ref="B32" authorId="0" shapeId="0">
      <text>
        <r>
          <rPr>
            <b/>
            <sz val="8"/>
            <color indexed="81"/>
            <rFont val="Tahoma"/>
            <family val="2"/>
          </rPr>
          <t xml:space="preserve">A type of short-term debt, accounts payable are simply bills from suppliers for goods or services purchased on credit. They must be paid within 12 months. </t>
        </r>
      </text>
    </comment>
    <comment ref="B39" authorId="0" shapeId="0">
      <text>
        <r>
          <rPr>
            <b/>
            <sz val="8"/>
            <color indexed="81"/>
            <rFont val="Tahoma"/>
            <family val="2"/>
          </rPr>
          <t xml:space="preserve">The difference between assets and liabilities, common stock equity is another way of saying net worth. It's what would belong to the company's owners -- the holders of its common stock -- after selling the assets and paying off the creditors. Literally, paid-in capital plus retained earnings. </t>
        </r>
      </text>
    </comment>
    <comment ref="B40" authorId="0" shapeId="0">
      <text>
        <r>
          <rPr>
            <b/>
            <sz val="8"/>
            <color indexed="81"/>
            <rFont val="Tahoma"/>
            <family val="2"/>
          </rPr>
          <t>The portion of net income retained for reinvestment in the company rather than being paid in dividends to shareholders. But remember, retained earnings of, say, $10 million doesn't mean the company has $10 million sitting around in cash. Instead it means that over the years the company has held back $10 million in profits which, in all likelihood, it invested in new factories, trucks and so forth in furtherance of its business. So retained earnings are really just another stockholder claim on assets, rather than any specific asset in and of themselves.</t>
        </r>
      </text>
    </comment>
  </commentList>
</comments>
</file>

<file path=xl/comments11.xml><?xml version="1.0" encoding="utf-8"?>
<comments xmlns="http://schemas.openxmlformats.org/spreadsheetml/2006/main">
  <authors>
    <author>Jack B. Hess</author>
  </authors>
  <commentList>
    <comment ref="B20" authorId="0" shapeId="0">
      <text>
        <r>
          <rPr>
            <b/>
            <sz val="8"/>
            <color indexed="81"/>
            <rFont val="Tahoma"/>
            <family val="2"/>
          </rPr>
          <t>Gross Margin:  income minus cost of sales.</t>
        </r>
      </text>
    </comment>
    <comment ref="B60" authorId="0" shapeId="0">
      <text>
        <r>
          <rPr>
            <b/>
            <sz val="8"/>
            <color indexed="81"/>
            <rFont val="Tahoma"/>
            <family val="2"/>
          </rPr>
          <t xml:space="preserve">Also known as earnings or profit, net income is what it's really all about: making money. Thus, net income is probably the most closely watched item in a company's financial reports. Unfortunately, net income is subject to a good many judgments by both corporate managers and accountants, as well as various charges that exist largely on paper. Net income can also be swollen by earnings from discontinued operations, meaning net will be much lower next year. Because of the many issues surrounding net income, many investors prefer to focus on other measures of profit that remove some of the smoke and confusion generated by taxes, depreciation and other factors. Some like to look at cash flow or earnings before interest and taxes, and some even like to look at sales. </t>
        </r>
      </text>
    </comment>
  </commentList>
</comments>
</file>

<file path=xl/comments12.xml><?xml version="1.0" encoding="utf-8"?>
<comments xmlns="http://schemas.openxmlformats.org/spreadsheetml/2006/main">
  <authors>
    <author>Jack B. Hess</author>
  </authors>
  <commentList>
    <comment ref="B7" authorId="0" shapeId="0">
      <text>
        <r>
          <rPr>
            <b/>
            <sz val="8"/>
            <color indexed="81"/>
            <rFont val="Tahoma"/>
            <family val="2"/>
          </rPr>
          <t>Beginning Cash Balance:  Is simply the ending balance for the previous month.  The first month is calculated from the required cash funds you indicated in the first step and added to any cash you already had if you are an existing business (as collected on the Current Balance Sheet)</t>
        </r>
      </text>
    </comment>
    <comment ref="B12" authorId="0" shapeId="0">
      <text>
        <r>
          <rPr>
            <b/>
            <sz val="8"/>
            <color indexed="81"/>
            <rFont val="Tahoma"/>
            <family val="2"/>
          </rPr>
          <t>Amounts of money collected from previous periods as determined by your cash receipt information.</t>
        </r>
      </text>
    </comment>
    <comment ref="B20" authorId="0" shapeId="0">
      <text>
        <r>
          <rPr>
            <b/>
            <sz val="8"/>
            <color indexed="81"/>
            <rFont val="Tahoma"/>
            <family val="2"/>
          </rPr>
          <t>Business Expenses are taken from your Income Statement.  Depreciation, since it is not a cash expense, is then subtracted out.</t>
        </r>
      </text>
    </comment>
    <comment ref="B29" authorId="0" shapeId="0">
      <text>
        <r>
          <rPr>
            <b/>
            <sz val="8"/>
            <color indexed="81"/>
            <rFont val="Tahoma"/>
            <family val="2"/>
          </rPr>
          <t>Operating Cash Balance is calculated by taking the Beginning Cash Balance and adding any Cash Inflows and subtracting any Cash Outflows.</t>
        </r>
        <r>
          <rPr>
            <sz val="8"/>
            <color indexed="81"/>
            <rFont val="Tahoma"/>
            <family val="2"/>
          </rPr>
          <t xml:space="preserve">
</t>
        </r>
      </text>
    </comment>
    <comment ref="B32" authorId="0" shapeId="0">
      <text>
        <r>
          <rPr>
            <b/>
            <sz val="8"/>
            <color indexed="81"/>
            <rFont val="Tahoma"/>
            <family val="2"/>
          </rPr>
          <t>These amounts are the required credit draws you would need to make in order to achieve your stated minimum cash balance.</t>
        </r>
        <r>
          <rPr>
            <sz val="8"/>
            <color indexed="81"/>
            <rFont val="Tahoma"/>
            <family val="2"/>
          </rPr>
          <t xml:space="preserve">
</t>
        </r>
      </text>
    </comment>
    <comment ref="B35" authorId="0" shapeId="0">
      <text>
        <r>
          <rPr>
            <b/>
            <sz val="8"/>
            <color indexed="81"/>
            <rFont val="Tahoma"/>
            <family val="2"/>
          </rPr>
          <t>Ending Cash Balance is calculated by taking the Beginning Cash Balance and adding any Cash Inflows, subtracting any Cash Outflows, and adding any Line of Credits draws.  This amount then becomes the Beginning Cash Balance for the next period.</t>
        </r>
        <r>
          <rPr>
            <sz val="8"/>
            <color indexed="81"/>
            <rFont val="Tahoma"/>
            <family val="2"/>
          </rPr>
          <t xml:space="preserve">
</t>
        </r>
      </text>
    </comment>
  </commentList>
</comments>
</file>

<file path=xl/comments13.xml><?xml version="1.0" encoding="utf-8"?>
<comments xmlns="http://schemas.openxmlformats.org/spreadsheetml/2006/main">
  <authors>
    <author>Jack B. Hess</author>
  </authors>
  <commentList>
    <comment ref="B8" authorId="0" shapeId="0">
      <text>
        <r>
          <rPr>
            <b/>
            <sz val="8"/>
            <color indexed="81"/>
            <rFont val="Tahoma"/>
            <family val="2"/>
          </rPr>
          <t>This Cash Balance is taken directly from the Ending Balance of the Cash Flow Statement.</t>
        </r>
      </text>
    </comment>
    <comment ref="B9" authorId="0" shapeId="0">
      <text>
        <r>
          <rPr>
            <b/>
            <sz val="8"/>
            <color indexed="81"/>
            <rFont val="Tahoma"/>
            <family val="2"/>
          </rPr>
          <t>Money owed to a business for goods or services purchased on credit. Most businesses extend credit; although restaurants, supermarkets and others are paid on the spot for the things they sell, businesses generally grant 30 days or more to pay. Thus, when a sale is made, a ""receivable"" is recorded in the assets column of the balance sheet. Receivable turnover is an important indicator of how effectively a firm is collecting on its receivables, and whether a cash crisis might be in the offing.</t>
        </r>
      </text>
    </comment>
    <comment ref="B24" authorId="0" shapeId="0">
      <text>
        <r>
          <rPr>
            <b/>
            <sz val="8"/>
            <color indexed="81"/>
            <rFont val="Tahoma"/>
            <family val="2"/>
          </rPr>
          <t xml:space="preserve">A non-cash charge that reduces the value of fixed assets due to wear, age or obsolescence. This figure also includes amortization of leased property, intangibles, goodwill, and depletion. 
When a company buys a new machine, for instance, it must account for this item as an asset to be depreciated, or written down, over time, rather than accounting for this purchase as an expense akin to, say, payroll. Conservative companies depreciate things as quickly as possible, even though depreciation charges reduce reported net income, and savvy investors are on the lookout for firms that play fast and loose in this gray area (how fast should a motion picture be amortized, for instance?). On the other hand, depreciation has only a limited relationship to reality. Lots of perfectly good assets are fully depreciated, and some items that are depreciated may actually be gaining in value. Depreciation and amortization have the advantage of reducing net income for tax purposes, however.
</t>
        </r>
      </text>
    </comment>
    <comment ref="B32" authorId="0" shapeId="0">
      <text>
        <r>
          <rPr>
            <b/>
            <sz val="8"/>
            <color indexed="81"/>
            <rFont val="Tahoma"/>
            <family val="2"/>
          </rPr>
          <t xml:space="preserve">A type of short-term debt, accounts payable are simply bills from suppliers for goods or services purchased on credit. They must be paid within 12 months. </t>
        </r>
      </text>
    </comment>
    <comment ref="B39" authorId="0" shapeId="0">
      <text>
        <r>
          <rPr>
            <b/>
            <sz val="8"/>
            <color indexed="81"/>
            <rFont val="Tahoma"/>
            <family val="2"/>
          </rPr>
          <t xml:space="preserve">The difference between assets and liabilities, common stock equity is another way of saying net worth. It's what would belong to the company's owners -- the holders of its common stock -- after selling the assets and paying off the creditors. Literally, paid-in capital plus retained earnings. </t>
        </r>
      </text>
    </comment>
    <comment ref="B40" authorId="0" shapeId="0">
      <text>
        <r>
          <rPr>
            <b/>
            <sz val="8"/>
            <color indexed="81"/>
            <rFont val="Tahoma"/>
            <family val="2"/>
          </rPr>
          <t>The portion of net income retained for reinvestment in the company rather than being paid in dividends to shareholders. But remember, retained earnings of, say, $10 million doesn't mean the company has $10 million sitting around in cash. Instead it means that over the years the company has held back $10 million in profits which, in all likelihood, it invested in new factories, trucks and so forth in furtherance of its business. So retained earnings are really just another stockholder claim on assets, rather than any specific asset in and of themselves.</t>
        </r>
      </text>
    </comment>
  </commentList>
</comments>
</file>

<file path=xl/comments14.xml><?xml version="1.0" encoding="utf-8"?>
<comments xmlns="http://schemas.openxmlformats.org/spreadsheetml/2006/main">
  <authors>
    <author>Jack B. Hess</author>
  </authors>
  <commentList>
    <comment ref="B20" authorId="0" shapeId="0">
      <text>
        <r>
          <rPr>
            <b/>
            <sz val="8"/>
            <color indexed="81"/>
            <rFont val="Tahoma"/>
            <family val="2"/>
          </rPr>
          <t>Gross Margin:  income minus cost of sales.</t>
        </r>
      </text>
    </comment>
    <comment ref="B60" authorId="0" shapeId="0">
      <text>
        <r>
          <rPr>
            <b/>
            <sz val="8"/>
            <color indexed="81"/>
            <rFont val="Tahoma"/>
            <family val="2"/>
          </rPr>
          <t xml:space="preserve">Also known as earnings or profit, net income is what it's really all about: making money. Thus, net income is probably the most closely watched item in a company's financial reports. Unfortunately, net income is subject to a good many judgments by both corporate managers and accountants, as well as various charges that exist largely on paper. Net income can also be swollen by earnings from discontinued operations, meaning net will be much lower next year. Because of the many issues surrounding net income, many investors prefer to focus on other measures of profit that remove some of the smoke and confusion generated by taxes, depreciation and other factors. Some like to look at cash flow or earnings before interest and taxes, and some even like to look at sales. </t>
        </r>
      </text>
    </comment>
    <comment ref="B64" authorId="0" shapeId="0">
      <text>
        <r>
          <rPr>
            <b/>
            <sz val="8"/>
            <color indexed="81"/>
            <rFont val="Tahoma"/>
            <family val="2"/>
          </rPr>
          <t xml:space="preserve">Also known as earnings or profit, net income is what it's really all about: making money. Thus, net income is probably the most closely watched item in a company's financial reports. Unfortunately, net income is subject to a good many judgments by both corporate managers and accountants, as well as various charges that exist largely on paper. Net income can also be swollen by earnings from discontinued operations, meaning net will be much lower next year. Because of the many issues surrounding net income, many investors prefer to focus on other measures of profit that remove some of the smoke and confusion generated by taxes, depreciation and other factors. Some like to look at cash flow or earnings before interest and taxes, and some even like to look at sales. </t>
        </r>
      </text>
    </comment>
  </commentList>
</comments>
</file>

<file path=xl/comments15.xml><?xml version="1.0" encoding="utf-8"?>
<comments xmlns="http://schemas.openxmlformats.org/spreadsheetml/2006/main">
  <authors>
    <author>Jack B. Hess</author>
  </authors>
  <commentList>
    <comment ref="B7" authorId="0" shapeId="0">
      <text>
        <r>
          <rPr>
            <b/>
            <sz val="8"/>
            <color indexed="81"/>
            <rFont val="Tahoma"/>
            <family val="2"/>
          </rPr>
          <t>Beginning Cash Balance:  Is simply the ending balance for the previous month.  The first month is calculated from the required cash funds you indicated in the first step and added to any cash you already had if you are an existing business (as collected on the Current Balance Sheet)</t>
        </r>
      </text>
    </comment>
    <comment ref="B12" authorId="0" shapeId="0">
      <text>
        <r>
          <rPr>
            <b/>
            <sz val="8"/>
            <color indexed="81"/>
            <rFont val="Tahoma"/>
            <family val="2"/>
          </rPr>
          <t>Amounts of money collected from previous periods as determined by your cash receipt information.</t>
        </r>
      </text>
    </comment>
    <comment ref="B20" authorId="0" shapeId="0">
      <text>
        <r>
          <rPr>
            <b/>
            <sz val="8"/>
            <color indexed="81"/>
            <rFont val="Tahoma"/>
            <family val="2"/>
          </rPr>
          <t>Business Expenses are taken from your Income Statement.  Depreciation, since it is not a cash expense, is then subtracted out.</t>
        </r>
      </text>
    </comment>
    <comment ref="B29" authorId="0" shapeId="0">
      <text>
        <r>
          <rPr>
            <b/>
            <sz val="8"/>
            <color indexed="81"/>
            <rFont val="Tahoma"/>
            <family val="2"/>
          </rPr>
          <t>Operating Cash Balance is calculated by taking the Beginning Cash Balance and adding any Cash Inflows and subtracting any Cash Outflows.</t>
        </r>
        <r>
          <rPr>
            <sz val="8"/>
            <color indexed="81"/>
            <rFont val="Tahoma"/>
            <family val="2"/>
          </rPr>
          <t xml:space="preserve">
</t>
        </r>
      </text>
    </comment>
    <comment ref="B32" authorId="0" shapeId="0">
      <text>
        <r>
          <rPr>
            <b/>
            <sz val="8"/>
            <color indexed="81"/>
            <rFont val="Tahoma"/>
            <family val="2"/>
          </rPr>
          <t>These amounts are the required credit draws you would need to make in order to achieve your stated minimum cash balance.</t>
        </r>
        <r>
          <rPr>
            <sz val="8"/>
            <color indexed="81"/>
            <rFont val="Tahoma"/>
            <family val="2"/>
          </rPr>
          <t xml:space="preserve">
</t>
        </r>
      </text>
    </comment>
    <comment ref="B35" authorId="0" shapeId="0">
      <text>
        <r>
          <rPr>
            <b/>
            <sz val="8"/>
            <color indexed="81"/>
            <rFont val="Tahoma"/>
            <family val="2"/>
          </rPr>
          <t>Ending Cash Balance is calculated by taking the Beginning Cash Balance and adding any Cash Inflows, subtracting any Cash Outflows, and adding any Line of Credits draws.  This amount then becomes the Beginning Cash Balance for the next period.</t>
        </r>
        <r>
          <rPr>
            <sz val="8"/>
            <color indexed="81"/>
            <rFont val="Tahoma"/>
            <family val="2"/>
          </rPr>
          <t xml:space="preserve">
</t>
        </r>
      </text>
    </comment>
  </commentList>
</comments>
</file>

<file path=xl/comments16.xml><?xml version="1.0" encoding="utf-8"?>
<comments xmlns="http://schemas.openxmlformats.org/spreadsheetml/2006/main">
  <authors>
    <author>Jack B. Hess</author>
  </authors>
  <commentList>
    <comment ref="B8" authorId="0" shapeId="0">
      <text>
        <r>
          <rPr>
            <b/>
            <sz val="8"/>
            <color indexed="81"/>
            <rFont val="Tahoma"/>
            <family val="2"/>
          </rPr>
          <t>This Cash Balance is taken directly from the Ending Balance of the Cash Flow Statement.</t>
        </r>
      </text>
    </comment>
    <comment ref="B9" authorId="0" shapeId="0">
      <text>
        <r>
          <rPr>
            <b/>
            <sz val="8"/>
            <color indexed="81"/>
            <rFont val="Tahoma"/>
            <family val="2"/>
          </rPr>
          <t>Money owed to a business for goods or services purchased on credit. Most businesses extend credit; although restaurants, supermarkets and others are paid on the spot for the things they sell, businesses generally grant 30 days or more to pay. Thus, when a sale is made, a ""receivable"" is recorded in the assets column of the balance sheet. Receivable turnover is an important indicator of how effectively a firm is collecting on its receivables, and whether a cash crisis might be in the offing.</t>
        </r>
      </text>
    </comment>
    <comment ref="B24" authorId="0" shapeId="0">
      <text>
        <r>
          <rPr>
            <b/>
            <sz val="8"/>
            <color indexed="81"/>
            <rFont val="Tahoma"/>
            <family val="2"/>
          </rPr>
          <t xml:space="preserve">A non-cash charge that reduces the value of fixed assets due to wear, age or obsolescence. This figure also includes amortization of leased property, intangibles, goodwill, and depletion. 
When a company buys a new machine, for instance, it must account for this item as an asset to be depreciated, or written down, over time, rather than accounting for this purchase as an expense akin to, say, payroll. Conservative companies depreciate things as quickly as possible, even though depreciation charges reduce reported net income, and savvy investors are on the lookout for firms that play fast and loose in this gray area (how fast should a motion picture be amortized, for instance?). On the other hand, depreciation has only a limited relationship to reality. Lots of perfectly good assets are fully depreciated, and some items that are depreciated may actually be gaining in value. Depreciation and amortization have the advantage of reducing net income for tax purposes, however.
</t>
        </r>
      </text>
    </comment>
    <comment ref="B32" authorId="0" shapeId="0">
      <text>
        <r>
          <rPr>
            <b/>
            <sz val="8"/>
            <color indexed="81"/>
            <rFont val="Tahoma"/>
            <family val="2"/>
          </rPr>
          <t xml:space="preserve">A type of short-term debt, accounts payable are simply bills from suppliers for goods or services purchased on credit. They must be paid within 12 months. </t>
        </r>
      </text>
    </comment>
    <comment ref="B39" authorId="0" shapeId="0">
      <text>
        <r>
          <rPr>
            <b/>
            <sz val="8"/>
            <color indexed="81"/>
            <rFont val="Tahoma"/>
            <family val="2"/>
          </rPr>
          <t xml:space="preserve">The difference between assets and liabilities, common stock equity is another way of saying net worth. It's what would belong to the company's owners -- the holders of its common stock -- after selling the assets and paying off the creditors. Literally, paid-in capital plus retained earnings. </t>
        </r>
      </text>
    </comment>
    <comment ref="B40" authorId="0" shapeId="0">
      <text>
        <r>
          <rPr>
            <b/>
            <sz val="8"/>
            <color indexed="81"/>
            <rFont val="Tahoma"/>
            <family val="2"/>
          </rPr>
          <t>The portion of net income retained for reinvestment in the company rather than being paid in dividends to shareholders. But remember, retained earnings of, say, $10 million doesn't mean the company has $10 million sitting around in cash. Instead it means that over the years the company has held back $10 million in profits which, in all likelihood, it invested in new factories, trucks and so forth in furtherance of its business. So retained earnings are really just another stockholder claim on assets, rather than any specific asset in and of themselves.</t>
        </r>
      </text>
    </comment>
  </commentList>
</comments>
</file>

<file path=xl/comments17.xml><?xml version="1.0" encoding="utf-8"?>
<comments xmlns="http://schemas.openxmlformats.org/spreadsheetml/2006/main">
  <authors>
    <author>Amber Fischvogt</author>
  </authors>
  <commentList>
    <comment ref="B7" authorId="0" shapeId="0">
      <text>
        <r>
          <rPr>
            <b/>
            <sz val="8"/>
            <color indexed="81"/>
            <rFont val="Tahoma"/>
            <family val="2"/>
          </rPr>
          <t xml:space="preserve">An indication of a company's ability to meet short-term debt obligations.
</t>
        </r>
      </text>
    </comment>
    <comment ref="B8" authorId="0" shapeId="0">
      <text>
        <r>
          <rPr>
            <b/>
            <sz val="8"/>
            <color indexed="81"/>
            <rFont val="Tahoma"/>
            <family val="2"/>
          </rPr>
          <t>The ratio between all assets quickly convertible into cash and current liabilitites. Measures a company's liquidity. Also called acid-test ratio.</t>
        </r>
      </text>
    </comment>
    <comment ref="B12" authorId="0" shapeId="0">
      <text>
        <r>
          <rPr>
            <b/>
            <sz val="8"/>
            <color indexed="81"/>
            <rFont val="Tahoma"/>
            <family val="2"/>
          </rPr>
          <t>This ratio expresses the relationship between capital contibuted by creditors and that contirbuted by owners.</t>
        </r>
      </text>
    </comment>
    <comment ref="B13" authorId="0" shapeId="0">
      <text>
        <r>
          <rPr>
            <b/>
            <sz val="8"/>
            <color indexed="81"/>
            <rFont val="Tahoma"/>
            <family val="2"/>
          </rPr>
          <t>This ratio indicates how well your cash flow covers debt and the capability of the business to take on additional debt.</t>
        </r>
      </text>
    </comment>
    <comment ref="B17" authorId="0" shapeId="0">
      <text>
        <r>
          <rPr>
            <b/>
            <sz val="8"/>
            <color indexed="81"/>
            <rFont val="Tahoma"/>
            <family val="2"/>
          </rPr>
          <t>This ratio calculates the percentage of increase (or decrease) in sales between the current year and the previous year.</t>
        </r>
      </text>
    </comment>
    <comment ref="B18" authorId="0" shapeId="0">
      <text>
        <r>
          <rPr>
            <b/>
            <sz val="8"/>
            <color indexed="81"/>
            <rFont val="Tahoma"/>
            <family val="2"/>
          </rPr>
          <t>The percentage of sales used to pay for the COGS (expenses which directly vary with sales) is expressed in this ratio.</t>
        </r>
      </text>
    </comment>
    <comment ref="B19" authorId="0" shapeId="0">
      <text>
        <r>
          <rPr>
            <b/>
            <sz val="8"/>
            <color indexed="81"/>
            <rFont val="Tahoma"/>
            <family val="2"/>
          </rPr>
          <t>This ratio indicates how much profit is earned on your products without consideration of indirect costs, selling and administration costs.</t>
        </r>
      </text>
    </comment>
    <comment ref="B20" authorId="0" shapeId="0">
      <text>
        <r>
          <rPr>
            <b/>
            <sz val="8"/>
            <color indexed="81"/>
            <rFont val="Tahoma"/>
            <family val="2"/>
          </rPr>
          <t>This ratio measures the percentage of selling, general and administrative costs to your amount of sales.</t>
        </r>
      </text>
    </comment>
    <comment ref="B21" authorId="0" shapeId="0">
      <text>
        <r>
          <rPr>
            <b/>
            <sz val="8"/>
            <color indexed="81"/>
            <rFont val="Tahoma"/>
            <family val="2"/>
          </rPr>
          <t xml:space="preserve">Net profit margin shows how much profit comes from every dollar of sales.
</t>
        </r>
      </text>
    </comment>
    <comment ref="B22" authorId="0" shapeId="0">
      <text>
        <r>
          <rPr>
            <b/>
            <sz val="8"/>
            <color indexed="81"/>
            <rFont val="Tahoma"/>
            <family val="2"/>
          </rPr>
          <t>Return on equity determines the rate of return on your investment in the business.  As an owner or shareholder this is one of the most important ratios as it shows the hard fact about the business - are you making enough of a profit to compensate you for the risk of being in business?</t>
        </r>
      </text>
    </comment>
    <comment ref="B23" authorId="0" shapeId="0">
      <text>
        <r>
          <rPr>
            <b/>
            <sz val="8"/>
            <color indexed="81"/>
            <rFont val="Tahoma"/>
            <family val="2"/>
          </rPr>
          <t>This ratio measures how effectively assets are used to generate a return.</t>
        </r>
      </text>
    </comment>
    <comment ref="B24" authorId="0" shapeId="0">
      <text>
        <r>
          <rPr>
            <b/>
            <sz val="8"/>
            <color indexed="81"/>
            <rFont val="Tahoma"/>
            <family val="2"/>
          </rPr>
          <t>This ratio measures the owner's compensation as a percantage of sales</t>
        </r>
        <r>
          <rPr>
            <sz val="8"/>
            <color indexed="81"/>
            <rFont val="Tahoma"/>
            <family val="2"/>
          </rPr>
          <t xml:space="preserve">
</t>
        </r>
      </text>
    </comment>
    <comment ref="B28" authorId="0" shapeId="0">
      <text>
        <r>
          <rPr>
            <b/>
            <sz val="8"/>
            <color indexed="81"/>
            <rFont val="Tahoma"/>
            <family val="2"/>
          </rPr>
          <t>Days in receivable calculates the average number of days it takes to collect your account receivable (number of days of sales in receivables).</t>
        </r>
      </text>
    </comment>
    <comment ref="B29" authorId="0" shapeId="0">
      <text>
        <r>
          <rPr>
            <b/>
            <sz val="8"/>
            <color indexed="81"/>
            <rFont val="Tahoma"/>
            <family val="2"/>
          </rPr>
          <t>This ratio tells you the number of times accounts receivable turnoer during the year.</t>
        </r>
      </text>
    </comment>
    <comment ref="B30" authorId="0" shapeId="0">
      <text>
        <r>
          <rPr>
            <b/>
            <sz val="8"/>
            <color indexed="81"/>
            <rFont val="Tahoma"/>
            <family val="2"/>
          </rPr>
          <t>This ratio shows the average number of days it will take to sell your inventory.</t>
        </r>
      </text>
    </comment>
    <comment ref="B31" authorId="0" shapeId="0">
      <text>
        <r>
          <rPr>
            <b/>
            <sz val="8"/>
            <color indexed="81"/>
            <rFont val="Tahoma"/>
            <family val="2"/>
          </rPr>
          <t>This ratio calculates the number of times inventory is turned over (or sold) during the year.</t>
        </r>
      </text>
    </comment>
    <comment ref="B32" authorId="0" shapeId="0">
      <text>
        <r>
          <rPr>
            <b/>
            <sz val="8"/>
            <color indexed="81"/>
            <rFont val="Tahoma"/>
            <family val="2"/>
          </rPr>
          <t>This ratio indicates how efficiently your business generates sales on every dollar of assets.</t>
        </r>
      </text>
    </comment>
  </commentList>
</comments>
</file>

<file path=xl/comments2.xml><?xml version="1.0" encoding="utf-8"?>
<comments xmlns="http://schemas.openxmlformats.org/spreadsheetml/2006/main">
  <authors>
    <author>Jack B. Hess</author>
    <author>Jack Harwell</author>
    <author>Amber Fischvogt</author>
  </authors>
  <commentList>
    <comment ref="A2" authorId="0" shapeId="0">
      <text>
        <r>
          <rPr>
            <b/>
            <sz val="8"/>
            <color indexed="81"/>
            <rFont val="Tahoma"/>
            <family val="2"/>
          </rPr>
          <t>These are the sum of monies needed to implement the plan.  For a start-up these would be the start-up costs.</t>
        </r>
      </text>
    </comment>
    <comment ref="D7" authorId="0" shapeId="0">
      <text>
        <r>
          <rPr>
            <b/>
            <sz val="8"/>
            <color indexed="81"/>
            <rFont val="Tahoma"/>
            <family val="2"/>
          </rPr>
          <t>A non-cash charge that reduces the value of fixed assets due to wear, age or obsolescence. This figure also includes amortization of any start-up expenses, leased property, intangibles, goodwill, and depletion. 
When a company buys a new machine, for instance, it must account for this item as an asset to be depreciated, or written down, over time, rather than accounting for this purchase as an expense akin to, say, payroll. Conservative companies depreciate things as quickly as possible, even though depreciation charges reduce reported net income, and savvy investors are on the lookout for firms that play fast and loose in this gray area (how fast should a motion picture be amortized, for instance?). On the other hand, depreciation has only a limited relationship to reality. Lots of perfectly good assets are fully depreciated, and some items that are depreciated may actually be gaining in value. Depreciation and amortization have the advantage of reducing net income for tax purposes, however.</t>
        </r>
      </text>
    </comment>
    <comment ref="B29" authorId="1" shapeId="0">
      <text>
        <r>
          <rPr>
            <b/>
            <sz val="9"/>
            <color indexed="81"/>
            <rFont val="Tahoma"/>
            <family val="2"/>
          </rPr>
          <t>Working Capital:  A firm's working capital is the money it has available to meet current obligations (those due in less than a year).  Usually, it is a good idea to have about three months worth of fixed operating expenses on hand.  See the Monthly Budget Sheet which illustrates what fixed monthly expenses you may want to consider.</t>
        </r>
      </text>
    </comment>
    <comment ref="D30" authorId="2" shapeId="0">
      <text>
        <r>
          <rPr>
            <b/>
            <sz val="8"/>
            <color indexed="81"/>
            <rFont val="Tahoma"/>
            <family val="2"/>
          </rPr>
          <t>This is the amortization of your required operating funds (less working capital and inventory) expensed over time.</t>
        </r>
      </text>
    </comment>
  </commentList>
</comments>
</file>

<file path=xl/comments3.xml><?xml version="1.0" encoding="utf-8"?>
<comments xmlns="http://schemas.openxmlformats.org/spreadsheetml/2006/main">
  <authors>
    <author>Jack B. Hess</author>
  </authors>
  <commentList>
    <comment ref="A2" authorId="0" shapeId="0">
      <text>
        <r>
          <rPr>
            <b/>
            <sz val="8"/>
            <color indexed="81"/>
            <rFont val="Tahoma"/>
            <family val="2"/>
          </rPr>
          <t>These are the monies that the client and any other owners will bring to the table.  The goal is to determine how much money is still required in outside financing, what ownership stake or investment the owners will put forth, and what financing terms they are expecting.  Buildings and Real Estate from the previous step should be broken out so that different loan terms can be established.</t>
        </r>
        <r>
          <rPr>
            <sz val="8"/>
            <color indexed="81"/>
            <rFont val="Tahoma"/>
            <family val="2"/>
          </rPr>
          <t xml:space="preserve">
</t>
        </r>
      </text>
    </comment>
    <comment ref="B13" authorId="0" shapeId="0">
      <text>
        <r>
          <rPr>
            <b/>
            <sz val="8"/>
            <color indexed="81"/>
            <rFont val="Tahoma"/>
            <family val="2"/>
          </rPr>
          <t>Most banks require about 20% down for all real estate.  Also, for most start-ups, they like to see anywhere from 10% to 20% of the total funds required to be put up by the owners.  Existing businesses are usually looked at on the basis of their debt to equity ratio which is essentially a ratio that measures how much they owe versus what they own.</t>
        </r>
      </text>
    </comment>
  </commentList>
</comments>
</file>

<file path=xl/comments4.xml><?xml version="1.0" encoding="utf-8"?>
<comments xmlns="http://schemas.openxmlformats.org/spreadsheetml/2006/main">
  <authors>
    <author>Jack B. Hess</author>
  </authors>
  <commentList>
    <comment ref="C6" authorId="0" shapeId="0">
      <text>
        <r>
          <rPr>
            <b/>
            <sz val="8"/>
            <color indexed="81"/>
            <rFont val="Tahoma"/>
            <family val="2"/>
          </rPr>
          <t>This is the number of employees on which you would  have to pay unemployment insurance.  If you are a sole proprietor do not include yourself in this employee count.  If, on the other hand, you are a corporation as your legal structure, you would include yourself in this count.</t>
        </r>
      </text>
    </comment>
    <comment ref="F6" authorId="0" shapeId="0">
      <text>
        <r>
          <rPr>
            <b/>
            <sz val="8"/>
            <color indexed="81"/>
            <rFont val="Tahoma"/>
            <family val="2"/>
          </rPr>
          <t>This is the number of employees on which you would  have to pay unemployment insurance.  If you are a sole proprietor do not include yourself in this employee count.  If, on the other hand, you are a corporation as your legal structure, you would include yourself in this count.</t>
        </r>
      </text>
    </comment>
    <comment ref="I6" authorId="0" shapeId="0">
      <text>
        <r>
          <rPr>
            <b/>
            <sz val="8"/>
            <color indexed="81"/>
            <rFont val="Tahoma"/>
            <family val="2"/>
          </rPr>
          <t>This is the number of employees on which you would  have to pay unemployment insurance.  If you are a sole proprietor do not include yourself in this employee count.  If, on the other hand, you are a corporation as your legal structure, you would include yourself in this count.</t>
        </r>
      </text>
    </comment>
    <comment ref="B11" authorId="0" shapeId="0">
      <text>
        <r>
          <rPr>
            <b/>
            <sz val="8"/>
            <color indexed="81"/>
            <rFont val="Tahoma"/>
            <family val="2"/>
          </rPr>
          <t>Social Security Tax is only calculated on the first $80,400 of each salary.  This threshold is known as the wage base limit and it changes each tax year.</t>
        </r>
      </text>
    </comment>
    <comment ref="B13" authorId="0" shapeId="0">
      <text>
        <r>
          <rPr>
            <b/>
            <sz val="8"/>
            <color indexed="81"/>
            <rFont val="Tahoma"/>
            <family val="2"/>
          </rPr>
          <t xml:space="preserve">The FUTA tax rate is 6.2%. The tax applies to the first $7,000 you pay each employee as wages during the year. The $7,000 is the Federal wage base. Your state wage base may be different. Generally, you can take a credit against your FUTA tax for amounts you paid into state unemployment funds. This credit cannot be more than 5.4% of taxable wages. If you are entitled to the maximum 5.4% credit, the FUTA tax rate after the credit is .8%. 
</t>
        </r>
      </text>
    </comment>
    <comment ref="B14" authorId="0" shapeId="0">
      <text>
        <r>
          <rPr>
            <b/>
            <sz val="8"/>
            <color indexed="81"/>
            <rFont val="Tahoma"/>
            <family val="2"/>
          </rPr>
          <t>State Unemployment Tax is calculated on the first $7,000 of wages for each employee.  This varies by state.  The tax rate is based on an "experience rating"  which is calculated on past history with the program.  Many start-up businesses begin around 2.7%.</t>
        </r>
      </text>
    </comment>
  </commentList>
</comments>
</file>

<file path=xl/comments5.xml><?xml version="1.0" encoding="utf-8"?>
<comments xmlns="http://schemas.openxmlformats.org/spreadsheetml/2006/main">
  <authors>
    <author>Jack B. Hess</author>
  </authors>
  <commentList>
    <comment ref="A8" authorId="0" shapeId="0">
      <text>
        <r>
          <rPr>
            <b/>
            <sz val="8"/>
            <color indexed="81"/>
            <rFont val="Tahoma"/>
            <family val="2"/>
          </rPr>
          <t>Typical Unit Types may include:  products, services, dollars, or hours.</t>
        </r>
      </text>
    </comment>
    <comment ref="A9" authorId="0" shapeId="0">
      <text>
        <r>
          <rPr>
            <b/>
            <sz val="8"/>
            <color indexed="81"/>
            <rFont val="Tahoma"/>
            <family val="2"/>
          </rPr>
          <t>At what price, on average, will you sell this product or service?</t>
        </r>
      </text>
    </comment>
    <comment ref="A12" authorId="0" shapeId="0">
      <text>
        <r>
          <rPr>
            <b/>
            <sz val="8"/>
            <color indexed="81"/>
            <rFont val="Tahoma"/>
            <family val="2"/>
          </rPr>
          <t>Be sure to include payroll expenses and other associated labor costs in this labor amount.</t>
        </r>
      </text>
    </comment>
  </commentList>
</comments>
</file>

<file path=xl/comments6.xml><?xml version="1.0" encoding="utf-8"?>
<comments xmlns="http://schemas.openxmlformats.org/spreadsheetml/2006/main">
  <authors>
    <author>Jack B. Hess</author>
  </authors>
  <commentList>
    <comment ref="B10" authorId="0" shapeId="0">
      <text>
        <r>
          <rPr>
            <b/>
            <sz val="8"/>
            <color indexed="81"/>
            <rFont val="Tahoma"/>
            <family val="2"/>
          </rPr>
          <t>Money owed to a business for goods or services purchased on credit. Most businesses extend credit; although restaurants, supermarkets and others are paid on the spot for the things they sell, businesses generally grant 30 days or more to pay. Thus, when a sale is made, a ""receivable"" is recorded in the assets column of the balance sheet. Receivable turnover is an important indicator of how effectively a firm is collecting on its receivables, and whether a cash crisis might be in the offing.</t>
        </r>
      </text>
    </comment>
    <comment ref="B20" authorId="0" shapeId="0">
      <text>
        <r>
          <rPr>
            <b/>
            <sz val="8"/>
            <color indexed="81"/>
            <rFont val="Tahoma"/>
            <family val="2"/>
          </rPr>
          <t xml:space="preserve">A non-cash charge that reduces the value of fixed assets due to wear, age or obsolescence. This figure also includes amortization of leased property, intangibles, goodwill, and depletion. 
When a company buys a new machine, for instance, it must account for this item as an asset to be depreciated, or written down, over time, rather than accounting for this purchase as an expense akin to, say, payroll. Conservative companies depreciate things as quickly as possible, even though depreciation charges reduce reported net income, and savvy investors are on the lookout for firms that play fast and loose in this gray area (how fast should a motion picture be amortized, for instance?). On the other hand, depreciation has only a limited relationship to reality. Lots of perfectly good assets are fully depreciated, and some items that are depreciated may actually be gaining in value. Depreciation and amortization have the advantage of reducing net income for tax purposes, however.
</t>
        </r>
      </text>
    </comment>
    <comment ref="B26" authorId="0" shapeId="0">
      <text>
        <r>
          <rPr>
            <b/>
            <sz val="8"/>
            <color indexed="81"/>
            <rFont val="Tahoma"/>
            <family val="2"/>
          </rPr>
          <t xml:space="preserve">A type of short-term debt, accounts payable are simply bills from suppliers for goods or services purchased on credit. They must be paid within 12 months. </t>
        </r>
      </text>
    </comment>
    <comment ref="B36" authorId="0" shapeId="0">
      <text>
        <r>
          <rPr>
            <b/>
            <sz val="8"/>
            <color indexed="81"/>
            <rFont val="Tahoma"/>
            <family val="2"/>
          </rPr>
          <t xml:space="preserve">The difference between assets and liabilities, common stock equity is another way of saying net worth. It's what would belong to the company's owners -- the holders of its common stock -- after selling the assets and paying off the creditors. Literally, paid-in capital plus retained earnings. </t>
        </r>
      </text>
    </comment>
    <comment ref="B37" authorId="0" shapeId="0">
      <text>
        <r>
          <rPr>
            <b/>
            <sz val="8"/>
            <color indexed="81"/>
            <rFont val="Tahoma"/>
            <family val="2"/>
          </rPr>
          <t>The portion of net income retained for reinvestment in the company rather than being paid in dividends to shareholders. But remember, retained earnings of, say, $10 million doesn't mean the company has $10 million sitting around in cash. Instead it means that over the years the company has held back $10 million in profits which, in all likelihood, it invested in new factories, trucks and so forth in furtherance of its business. So retained earnings are really just another stockholder claim on assets, rather than any specific asset in and of themselves.</t>
        </r>
      </text>
    </comment>
  </commentList>
</comments>
</file>

<file path=xl/comments7.xml><?xml version="1.0" encoding="utf-8"?>
<comments xmlns="http://schemas.openxmlformats.org/spreadsheetml/2006/main">
  <authors>
    <author>Jack B. Hess</author>
  </authors>
  <commentList>
    <comment ref="B24" authorId="0" shapeId="0">
      <text>
        <r>
          <rPr>
            <b/>
            <sz val="8"/>
            <color indexed="81"/>
            <rFont val="Tahoma"/>
            <family val="2"/>
          </rPr>
          <t>Gross Margin:  income minus cost of sales.</t>
        </r>
      </text>
    </comment>
    <comment ref="B64" authorId="0" shapeId="0">
      <text>
        <r>
          <rPr>
            <b/>
            <sz val="8"/>
            <color indexed="81"/>
            <rFont val="Tahoma"/>
            <family val="2"/>
          </rPr>
          <t xml:space="preserve">Also known as earnings or profit, net income is what it's really all about: making money. Thus, net income is probably the most closely watched item in a company's financial reports. Unfortunately, net income is subject to a good many judgments by both corporate managers and accountants, as well as various charges that exist largely on paper. Net income can also be swollen by earnings from discontinued operations, meaning net will be much lower next year. Because of the many issues surrounding net income, many investors prefer to focus on other measures of profit that remove some of the smoke and confusion generated by taxes, depreciation and other factors. Some like to look at cash flow or earnings before interest and taxes, and some even like to look at sales. </t>
        </r>
      </text>
    </comment>
  </commentList>
</comments>
</file>

<file path=xl/comments8.xml><?xml version="1.0" encoding="utf-8"?>
<comments xmlns="http://schemas.openxmlformats.org/spreadsheetml/2006/main">
  <authors>
    <author>Jack B. Hess</author>
  </authors>
  <commentList>
    <comment ref="B20" authorId="0" shapeId="0">
      <text>
        <r>
          <rPr>
            <b/>
            <sz val="8"/>
            <color indexed="81"/>
            <rFont val="Tahoma"/>
            <family val="2"/>
          </rPr>
          <t>Gross Margin:  income minus cost of sales.</t>
        </r>
      </text>
    </comment>
    <comment ref="B60" authorId="0" shapeId="0">
      <text>
        <r>
          <rPr>
            <b/>
            <sz val="8"/>
            <color indexed="81"/>
            <rFont val="Tahoma"/>
            <family val="2"/>
          </rPr>
          <t xml:space="preserve">Also known as earnings or profit, net income is what it's really all about: making money. Thus, net income is probably the most closely watched item in a company's financial reports. Unfortunately, net income is subject to a good many judgments by both corporate managers and accountants, as well as various charges that exist largely on paper. Net income can also be swollen by earnings from discontinued operations, meaning net will be much lower next year. Because of the many issues surrounding net income, many investors prefer to focus on other measures of profit that remove some of the smoke and confusion generated by taxes, depreciation and other factors. Some like to look at cash flow or earnings before interest and taxes, and some even like to look at sales. </t>
        </r>
      </text>
    </comment>
  </commentList>
</comments>
</file>

<file path=xl/comments9.xml><?xml version="1.0" encoding="utf-8"?>
<comments xmlns="http://schemas.openxmlformats.org/spreadsheetml/2006/main">
  <authors>
    <author>Jack B. Hess</author>
  </authors>
  <commentList>
    <comment ref="B7" authorId="0" shapeId="0">
      <text>
        <r>
          <rPr>
            <b/>
            <sz val="8"/>
            <color indexed="81"/>
            <rFont val="Tahoma"/>
            <family val="2"/>
          </rPr>
          <t>Beginning Cash Balance:  Is simply the ending balance for the previous month.  The first month is calculated from the required cash funds you indicated in the first step and added to any cash you already had if you are an existing business (as collected on the Current Balance Sheet)</t>
        </r>
      </text>
    </comment>
    <comment ref="B12" authorId="0" shapeId="0">
      <text>
        <r>
          <rPr>
            <b/>
            <sz val="8"/>
            <color indexed="81"/>
            <rFont val="Tahoma"/>
            <family val="2"/>
          </rPr>
          <t>Amounts of money collected from previous periods as determined by your cash receipt information.</t>
        </r>
      </text>
    </comment>
    <comment ref="B20" authorId="0" shapeId="0">
      <text>
        <r>
          <rPr>
            <b/>
            <sz val="8"/>
            <color indexed="81"/>
            <rFont val="Tahoma"/>
            <family val="2"/>
          </rPr>
          <t>Business Expenses are taken from your Income Statement.  Depreciation, since it is not a cash expense, is then subtracted out.</t>
        </r>
      </text>
    </comment>
    <comment ref="B29" authorId="0" shapeId="0">
      <text>
        <r>
          <rPr>
            <b/>
            <sz val="8"/>
            <color indexed="81"/>
            <rFont val="Tahoma"/>
            <family val="2"/>
          </rPr>
          <t>Operating Cash Balance is calculated by taking the Beginning Cash Balance and adding any Cash Inflows and subtracting any Cash Outflows.</t>
        </r>
        <r>
          <rPr>
            <sz val="8"/>
            <color indexed="81"/>
            <rFont val="Tahoma"/>
            <family val="2"/>
          </rPr>
          <t xml:space="preserve">
</t>
        </r>
      </text>
    </comment>
    <comment ref="B32" authorId="0" shapeId="0">
      <text>
        <r>
          <rPr>
            <b/>
            <sz val="8"/>
            <color indexed="81"/>
            <rFont val="Tahoma"/>
            <family val="2"/>
          </rPr>
          <t>These amounts are the required credit draws you would need to make in order to achieve your stated minimum cash balance.</t>
        </r>
        <r>
          <rPr>
            <sz val="8"/>
            <color indexed="81"/>
            <rFont val="Tahoma"/>
            <family val="2"/>
          </rPr>
          <t xml:space="preserve">
</t>
        </r>
      </text>
    </comment>
    <comment ref="B35" authorId="0" shapeId="0">
      <text>
        <r>
          <rPr>
            <b/>
            <sz val="8"/>
            <color indexed="81"/>
            <rFont val="Tahoma"/>
            <family val="2"/>
          </rPr>
          <t>Ending Cash Balance is calculated by taking the Beginning Cash Balance and adding any Cash Inflows, subtracting any Cash Outflows, and adding any Line of Credits draws.  This amount then becomes the Beginning Cash Balance for the next period.</t>
        </r>
        <r>
          <rPr>
            <sz val="8"/>
            <color indexed="81"/>
            <rFont val="Tahoma"/>
            <family val="2"/>
          </rPr>
          <t xml:space="preserve">
</t>
        </r>
      </text>
    </comment>
  </commentList>
</comments>
</file>

<file path=xl/sharedStrings.xml><?xml version="1.0" encoding="utf-8"?>
<sst xmlns="http://schemas.openxmlformats.org/spreadsheetml/2006/main" count="604" uniqueCount="353">
  <si>
    <t>Salaries and Wages</t>
  </si>
  <si>
    <t>Supplies</t>
  </si>
  <si>
    <t>Legal and Accounting Fees</t>
  </si>
  <si>
    <t>Furniture and Fixtures</t>
  </si>
  <si>
    <t>Equipment</t>
  </si>
  <si>
    <t>Buildings</t>
  </si>
  <si>
    <t>Real Estate</t>
  </si>
  <si>
    <t>Total Funds Required</t>
  </si>
  <si>
    <t>Owner's Injection:</t>
  </si>
  <si>
    <t>Recommended Financing Structure:</t>
  </si>
  <si>
    <t xml:space="preserve">   -Commercial Loan</t>
  </si>
  <si>
    <t xml:space="preserve">   -Buildings and Real Estate Mortgage</t>
  </si>
  <si>
    <t xml:space="preserve">   -Interest Rate</t>
  </si>
  <si>
    <t xml:space="preserve">   -Commercial Mortgage</t>
  </si>
  <si>
    <t xml:space="preserve">   -Term in Months</t>
  </si>
  <si>
    <t xml:space="preserve">   -How much will the owner(s) put into the business?</t>
  </si>
  <si>
    <t xml:space="preserve">   -Recommended Minimum Level</t>
  </si>
  <si>
    <t xml:space="preserve">   -Owner's injection as a percent of the total</t>
  </si>
  <si>
    <t>Cross Checking:  Amount of Required Funds Not Accounted For:</t>
  </si>
  <si>
    <t>Total Salaries and Wages</t>
  </si>
  <si>
    <t>Business Expenses</t>
  </si>
  <si>
    <t>Total Business Expenses</t>
  </si>
  <si>
    <t>Dollars</t>
  </si>
  <si>
    <t>Percent</t>
  </si>
  <si>
    <t xml:space="preserve">   -Average Price per Unit</t>
  </si>
  <si>
    <t xml:space="preserve">   -Average Material Costs per Unit</t>
  </si>
  <si>
    <t xml:space="preserve">   -Average Labor Costs per Unit</t>
  </si>
  <si>
    <t xml:space="preserve">   -Total Product Costs per Unit</t>
  </si>
  <si>
    <t xml:space="preserve">   -Gross Margin per Unit</t>
  </si>
  <si>
    <t xml:space="preserve">   -Type of Units</t>
  </si>
  <si>
    <t>0 to 30 days</t>
  </si>
  <si>
    <t>31 to 60 days</t>
  </si>
  <si>
    <t>More than 60 days</t>
  </si>
  <si>
    <t>Amount</t>
  </si>
  <si>
    <t>Depreciation</t>
  </si>
  <si>
    <t xml:space="preserve"> years</t>
  </si>
  <si>
    <t>Desired Minimum Cash Balance:</t>
  </si>
  <si>
    <t>Please list the value of your business assets in dollars:</t>
  </si>
  <si>
    <t xml:space="preserve">   -Cash</t>
  </si>
  <si>
    <t xml:space="preserve">   -Accounts Receivable</t>
  </si>
  <si>
    <t xml:space="preserve">   -Inventory</t>
  </si>
  <si>
    <t xml:space="preserve">   -Prepaid Expenses</t>
  </si>
  <si>
    <t xml:space="preserve">   -Other Current Assets</t>
  </si>
  <si>
    <t xml:space="preserve">   -Improvements</t>
  </si>
  <si>
    <t xml:space="preserve">   -Furniture and Fixtures</t>
  </si>
  <si>
    <t xml:space="preserve">   -Equipment</t>
  </si>
  <si>
    <t xml:space="preserve">   -Real Estate</t>
  </si>
  <si>
    <t xml:space="preserve">   -Buildings</t>
  </si>
  <si>
    <t xml:space="preserve">   -Other Fixed</t>
  </si>
  <si>
    <t>Total Assets</t>
  </si>
  <si>
    <t xml:space="preserve">   -Accounts Payable</t>
  </si>
  <si>
    <t xml:space="preserve">   -Notes Payable</t>
  </si>
  <si>
    <t xml:space="preserve">   -Mortgage Payable</t>
  </si>
  <si>
    <t xml:space="preserve">   -Other Liabilities</t>
  </si>
  <si>
    <t>Total Liabilities</t>
  </si>
  <si>
    <t xml:space="preserve">   -Common Stock</t>
  </si>
  <si>
    <t xml:space="preserve">   -Retained Earnings</t>
  </si>
  <si>
    <t>Total Owner's Equity</t>
  </si>
  <si>
    <t>Please list the value of your business liabilities:</t>
  </si>
  <si>
    <t xml:space="preserve">   -Accumulated Depreciation</t>
  </si>
  <si>
    <t>Liabilities (What you owe)</t>
  </si>
  <si>
    <t xml:space="preserve">Please list the </t>
  </si>
  <si>
    <t>Total Liabilities and Equity</t>
  </si>
  <si>
    <t>Cross Checking Balance:</t>
  </si>
  <si>
    <t>must be zero</t>
  </si>
  <si>
    <t>Totals</t>
  </si>
  <si>
    <t>%</t>
  </si>
  <si>
    <t>Total Income</t>
  </si>
  <si>
    <t>Cost of Sales</t>
  </si>
  <si>
    <t>Total Cost of Sales</t>
  </si>
  <si>
    <t>Gross Margin</t>
  </si>
  <si>
    <t>Owner's Compensation</t>
  </si>
  <si>
    <t>Less Interest Expense:</t>
  </si>
  <si>
    <t>Business Expenses:</t>
  </si>
  <si>
    <t>Salaries and Wages:</t>
  </si>
  <si>
    <t>Income:</t>
  </si>
  <si>
    <t>Cost of Sales:</t>
  </si>
  <si>
    <t>Item</t>
  </si>
  <si>
    <t>Salaries</t>
  </si>
  <si>
    <t>Social Security</t>
  </si>
  <si>
    <t>Medicare</t>
  </si>
  <si>
    <t>Federal Unemployment Tax</t>
  </si>
  <si>
    <t>State Unemployment Tax</t>
  </si>
  <si>
    <t>Worker's Compensation</t>
  </si>
  <si>
    <t>Employee Benefit Programs</t>
  </si>
  <si>
    <t>Car and Truck Expenses</t>
  </si>
  <si>
    <t>Insurance</t>
  </si>
  <si>
    <t>Office Expenses</t>
  </si>
  <si>
    <t>Postage and Shipping</t>
  </si>
  <si>
    <t>Rent on Business Property</t>
  </si>
  <si>
    <t>Rent on Equipment</t>
  </si>
  <si>
    <t>Repairs</t>
  </si>
  <si>
    <t>Travel</t>
  </si>
  <si>
    <t>Utilities</t>
  </si>
  <si>
    <t>Miscellaneous Expenses</t>
  </si>
  <si>
    <t>Payroll Taxes</t>
  </si>
  <si>
    <t>Commercial Mortgage</t>
  </si>
  <si>
    <t>Commercial Loan</t>
  </si>
  <si>
    <t>Line of Credit</t>
  </si>
  <si>
    <t>Total Interest Expense</t>
  </si>
  <si>
    <t>Net Operating Profit</t>
  </si>
  <si>
    <t>Beginning Cash Balance</t>
  </si>
  <si>
    <t>Cash Inflows</t>
  </si>
  <si>
    <t>Income from Sales</t>
  </si>
  <si>
    <t>Account Receivable</t>
  </si>
  <si>
    <t>Line of Credit Drawdowns</t>
  </si>
  <si>
    <t>Total Inflows</t>
  </si>
  <si>
    <t>Cash Outflows</t>
  </si>
  <si>
    <t>Line of Credit Repayments</t>
  </si>
  <si>
    <t>Total Cash Outflows</t>
  </si>
  <si>
    <t>Ending Cash Balance</t>
  </si>
  <si>
    <t>Line of Credit Balance</t>
  </si>
  <si>
    <t>Line of Credit Interest</t>
  </si>
  <si>
    <t>Line of Credit Interest Rate:</t>
  </si>
  <si>
    <t>Base Period</t>
  </si>
  <si>
    <t>End of Year One</t>
  </si>
  <si>
    <t>Current Assets</t>
  </si>
  <si>
    <t>Cash</t>
  </si>
  <si>
    <t>Inventory</t>
  </si>
  <si>
    <t>Total Current Assets</t>
  </si>
  <si>
    <t>Fixed Assets</t>
  </si>
  <si>
    <t>Improvements</t>
  </si>
  <si>
    <t>Total Fixed Assets</t>
  </si>
  <si>
    <t>Less:  Accumulated Depreciation</t>
  </si>
  <si>
    <t>Liabilities and Owner's Equity</t>
  </si>
  <si>
    <t>Liabilities</t>
  </si>
  <si>
    <t>Owner's Equity</t>
  </si>
  <si>
    <t>Total Liabilities and Owner's Equity</t>
  </si>
  <si>
    <t>Assets</t>
  </si>
  <si>
    <t>Accounts Receivable</t>
  </si>
  <si>
    <t>Prepaid Expenses</t>
  </si>
  <si>
    <t>Other Current</t>
  </si>
  <si>
    <t>Other Fixed</t>
  </si>
  <si>
    <t>Accounts Payable</t>
  </si>
  <si>
    <t>Notes Payable</t>
  </si>
  <si>
    <t>Mortgage Payable</t>
  </si>
  <si>
    <t>Common Stock</t>
  </si>
  <si>
    <t>Retained Earnings</t>
  </si>
  <si>
    <t>Break-Even Analysis Statement</t>
  </si>
  <si>
    <t>Annual Fixed Costs:</t>
  </si>
  <si>
    <t>Cost of Sales as a Percent of Sales:</t>
  </si>
  <si>
    <t>Contribution Margin as a Percent of Sales:</t>
  </si>
  <si>
    <t>Break-Even Sales in Dollars:</t>
  </si>
  <si>
    <t>Break-Even Sales Calculation:</t>
  </si>
  <si>
    <t>Sources of Capital</t>
  </si>
  <si>
    <t>For the period ending on</t>
  </si>
  <si>
    <r>
      <t xml:space="preserve">Funds Required: </t>
    </r>
    <r>
      <rPr>
        <b/>
        <sz val="8"/>
        <rFont val="Arial"/>
        <family val="2"/>
      </rPr>
      <t>(from previous statement)</t>
    </r>
  </si>
  <si>
    <t>Outside Financing Required:</t>
  </si>
  <si>
    <t>Total Monthly Loan Payments</t>
  </si>
  <si>
    <t>What are the direct costs for producing your products and services and what margins will you achieve?</t>
  </si>
  <si>
    <t>Current Balance Sheet  (Existing Business Only)</t>
  </si>
  <si>
    <t>Operating Cash Balance</t>
  </si>
  <si>
    <t>Welcome:</t>
  </si>
  <si>
    <t>This spreadsheet walks you through the process of developing an integrated set of financial projections.</t>
  </si>
  <si>
    <r>
      <t xml:space="preserve">To use this model, simply complete any information asked for found in the </t>
    </r>
    <r>
      <rPr>
        <sz val="9"/>
        <color indexed="12"/>
        <rFont val="Arial"/>
        <family val="2"/>
      </rPr>
      <t>color blue</t>
    </r>
    <r>
      <rPr>
        <sz val="9"/>
        <rFont val="Arial"/>
        <family val="2"/>
      </rPr>
      <t>.</t>
    </r>
  </si>
  <si>
    <t>Otherwise any information found in black type is automatically calculated for you.</t>
  </si>
  <si>
    <r>
      <t xml:space="preserve">A number found in the </t>
    </r>
    <r>
      <rPr>
        <sz val="9"/>
        <color indexed="10"/>
        <rFont val="Arial"/>
        <family val="2"/>
      </rPr>
      <t>color red</t>
    </r>
    <r>
      <rPr>
        <sz val="9"/>
        <rFont val="Arial"/>
        <family val="2"/>
      </rPr>
      <t>, is information that has been provided but can be modified.</t>
    </r>
  </si>
  <si>
    <t>Also, many cells have comments provided to clarify certain types of information.</t>
  </si>
  <si>
    <t>These comments can be viewed by finding the red arrow as shown below:</t>
  </si>
  <si>
    <t>By placing your cursor over the cell as shown above, you should be able to see the cell's comments.</t>
  </si>
  <si>
    <t>Before we begin, we need some information about your business to best customize your financial statements.</t>
  </si>
  <si>
    <t>Please enter the name of your business in the box below:</t>
  </si>
  <si>
    <t>The first seven worksheets in this workbook are steps you will need to complete.  They are titled:</t>
  </si>
  <si>
    <t>1.  Required Funds</t>
  </si>
  <si>
    <t>2.  Sources of Capital</t>
  </si>
  <si>
    <t>3.  Monthly Budget</t>
  </si>
  <si>
    <t>4.  Gross Margins</t>
  </si>
  <si>
    <t>5.  Sales Forecast</t>
  </si>
  <si>
    <t>They are as follows:</t>
  </si>
  <si>
    <t>Income Statement</t>
  </si>
  <si>
    <t>Cash Flow Statement</t>
  </si>
  <si>
    <t>Balance Sheet</t>
  </si>
  <si>
    <t>Break-Even</t>
  </si>
  <si>
    <t>To begin, click on the first worksheet tab below titled, "Required Funds."</t>
  </si>
  <si>
    <t>Value</t>
  </si>
  <si>
    <t>Findings:</t>
  </si>
  <si>
    <t>Test Condition</t>
  </si>
  <si>
    <t>General Financing Assumptions:</t>
  </si>
  <si>
    <t>Loan Assumptions:</t>
  </si>
  <si>
    <t>Commercial Loan Interest Rate</t>
  </si>
  <si>
    <t>Commercial Loan Term in Months</t>
  </si>
  <si>
    <t>Financial Diagnostics</t>
  </si>
  <si>
    <t>Commercial Mortgage Interest Rate</t>
  </si>
  <si>
    <t>Commercial Mortgage Term in Months</t>
  </si>
  <si>
    <t>Income Statement:</t>
  </si>
  <si>
    <t>Owner's Compensation Lower Limit Check</t>
  </si>
  <si>
    <t>Owner's Compensation Upper Limit Check</t>
  </si>
  <si>
    <t>Owner's Injection into the Business</t>
  </si>
  <si>
    <t>Advertising Expense Levels as a Percent of Sales</t>
  </si>
  <si>
    <t>Cash Request as Percent of Total Required Funds</t>
  </si>
  <si>
    <t>Loan Payments as a Percent of Projected Sales</t>
  </si>
  <si>
    <t>Gross Margin as a Percent of Sales</t>
  </si>
  <si>
    <t>Profitability Levels</t>
  </si>
  <si>
    <t>Profitability as a Percent of Sales</t>
  </si>
  <si>
    <t>Desired Operating Cash Flow Levels</t>
  </si>
  <si>
    <t>Accounts Receivable Ratio to Sales</t>
  </si>
  <si>
    <t>Balance Sheet Statement</t>
  </si>
  <si>
    <t>Remember, no computer can tell whether your projections are truly well-constructed, only a human can do that.</t>
  </si>
  <si>
    <t>But these tests can at least look for values that are critically out of range.</t>
  </si>
  <si>
    <t>This sheet performs a few tests on your numbers to see if they seem within certain reasonable ranges.</t>
  </si>
  <si>
    <t>Debt to Equity Ratios</t>
  </si>
  <si>
    <t>Does the Base Period Balance Sheet Balance?</t>
  </si>
  <si>
    <t>Does the Final Balance Sheet Balance?</t>
  </si>
  <si>
    <t>Break-Even Levels</t>
  </si>
  <si>
    <t>Initial Required Funds</t>
  </si>
  <si>
    <t>How much initial money do you require and what will it be used for?</t>
  </si>
  <si>
    <t xml:space="preserve">   -Operating Capital</t>
  </si>
  <si>
    <t>Wage Base Limit</t>
  </si>
  <si>
    <t>Cash Receipts and Disbursements</t>
  </si>
  <si>
    <t>Line of Credit Preferences:</t>
  </si>
  <si>
    <t>End of Year Two</t>
  </si>
  <si>
    <t>End of Year Three</t>
  </si>
  <si>
    <t>Gross Margins</t>
  </si>
  <si>
    <t>Year Two</t>
  </si>
  <si>
    <t>Year Three</t>
  </si>
  <si>
    <t xml:space="preserve">   -Year Two Price per Unit</t>
  </si>
  <si>
    <t xml:space="preserve">   -Year Two Total Costs per Unit</t>
  </si>
  <si>
    <t xml:space="preserve">   -Year Three Price per Unit</t>
  </si>
  <si>
    <t xml:space="preserve">   -Year Three Total Costs per Unit</t>
  </si>
  <si>
    <t>Monthly Operating Budget</t>
  </si>
  <si>
    <t>Financial Ratios</t>
  </si>
  <si>
    <t>Year 1</t>
  </si>
  <si>
    <t>Year 2</t>
  </si>
  <si>
    <t>Year 3</t>
  </si>
  <si>
    <t>Liquidity</t>
  </si>
  <si>
    <t>Current Ratio</t>
  </si>
  <si>
    <t>Quick Ratio</t>
  </si>
  <si>
    <t>Safety</t>
  </si>
  <si>
    <t>Debt to Equity</t>
  </si>
  <si>
    <t>Debt Coverage Ratio</t>
  </si>
  <si>
    <t>Profitability</t>
  </si>
  <si>
    <t>Sales Growth</t>
  </si>
  <si>
    <t>COGS to Sales</t>
  </si>
  <si>
    <t>Gross Profit Margin</t>
  </si>
  <si>
    <t>SG&amp;A to Sales</t>
  </si>
  <si>
    <t>Net Profit Margin</t>
  </si>
  <si>
    <t>Return on Equity</t>
  </si>
  <si>
    <t>Return on Assets</t>
  </si>
  <si>
    <t>Owners Compensation to Sales</t>
  </si>
  <si>
    <t>Efficiency</t>
  </si>
  <si>
    <t>Days in Receivables</t>
  </si>
  <si>
    <t>Accounts Receivable Turnover</t>
  </si>
  <si>
    <t>Days in Inventory</t>
  </si>
  <si>
    <t>Inventory Turnover</t>
  </si>
  <si>
    <t>Sales to Total Assets</t>
  </si>
  <si>
    <t>Income Statements</t>
  </si>
  <si>
    <t>YEAR END SUMMARY</t>
  </si>
  <si>
    <t xml:space="preserve">   -Vehicles</t>
  </si>
  <si>
    <t xml:space="preserve">   -Salaries and Wages</t>
  </si>
  <si>
    <t xml:space="preserve">   -Legal and Accounting Fees</t>
  </si>
  <si>
    <t xml:space="preserve">   -Licenses</t>
  </si>
  <si>
    <t xml:space="preserve">   -Rent Deposits</t>
  </si>
  <si>
    <t xml:space="preserve">   -Beginning Inventory</t>
  </si>
  <si>
    <t xml:space="preserve">   -Supplies</t>
  </si>
  <si>
    <t xml:space="preserve">   -Utility Deposits</t>
  </si>
  <si>
    <t xml:space="preserve">   -Leasehold Improvements</t>
  </si>
  <si>
    <t xml:space="preserve">   -Insurance Premiums</t>
  </si>
  <si>
    <t xml:space="preserve">   -Advertising and Promotions</t>
  </si>
  <si>
    <t xml:space="preserve">   -Other Initial Costs</t>
  </si>
  <si>
    <t>Operating Capital</t>
  </si>
  <si>
    <t xml:space="preserve">   -Working Capital (Cash On Hand)</t>
  </si>
  <si>
    <t>Capital Purchases</t>
  </si>
  <si>
    <t>Assets  (Stuff you have)</t>
  </si>
  <si>
    <t>Owner's Equity  (What you own)</t>
  </si>
  <si>
    <t>other</t>
  </si>
  <si>
    <t>amort</t>
  </si>
  <si>
    <t>Income Tax Assumptions:</t>
  </si>
  <si>
    <t>Effective Income Tax Rate:</t>
  </si>
  <si>
    <t>Less:  Income Taxes</t>
  </si>
  <si>
    <t>Net Profit (Loss)</t>
  </si>
  <si>
    <t>Income Taxes</t>
  </si>
  <si>
    <t>Net Opertating Profit</t>
  </si>
  <si>
    <t>Amortization</t>
  </si>
  <si>
    <t>Amortized Start-up Expenses</t>
  </si>
  <si>
    <t>Summary of Financial Projections</t>
  </si>
  <si>
    <t>Project Requirements:</t>
  </si>
  <si>
    <t>Commercial Loan:</t>
  </si>
  <si>
    <t>Owner Injection:</t>
  </si>
  <si>
    <t>Project Total:</t>
  </si>
  <si>
    <t>Use of Proceeds:</t>
  </si>
  <si>
    <t>Equipment:</t>
  </si>
  <si>
    <t>Leasehold Improvements:</t>
  </si>
  <si>
    <t>Start-up Expenses:</t>
  </si>
  <si>
    <t>Working Capital:</t>
  </si>
  <si>
    <t>Total:</t>
  </si>
  <si>
    <t>Pro Forma Income Statements:</t>
  </si>
  <si>
    <t>Revenue:</t>
  </si>
  <si>
    <t>Less: COGS:</t>
  </si>
  <si>
    <t>Gross Profit:</t>
  </si>
  <si>
    <t>Less: Expenses:</t>
  </si>
  <si>
    <t>Profit:</t>
  </si>
  <si>
    <t>Less: Salaries/Labor:</t>
  </si>
  <si>
    <t>Less: Interest:</t>
  </si>
  <si>
    <t>--------------------</t>
  </si>
  <si>
    <t>- Added "Owner's Compensation" % increase year 2 and year 3 to Monthly Budget, &amp; used in calculation for Year 2 and Year 3 Income Statements</t>
  </si>
  <si>
    <t>- Corrected formats on Summary Financial Projections</t>
  </si>
  <si>
    <t>- Added $ format to average material cost and average labor cost on Gross Margins tab.</t>
  </si>
  <si>
    <t>Unit Sales for Break-Even</t>
  </si>
  <si>
    <t>Total</t>
  </si>
  <si>
    <t>Revenue</t>
  </si>
  <si>
    <t>Percent of Total</t>
  </si>
  <si>
    <t>Year 2 Revenue Mix</t>
  </si>
  <si>
    <t>Revenue Mix</t>
  </si>
  <si>
    <t>Revenue Mix for Break-Even</t>
  </si>
  <si>
    <t>Month 1</t>
  </si>
  <si>
    <t>Month 2</t>
  </si>
  <si>
    <t>Month 3</t>
  </si>
  <si>
    <t>Month 4</t>
  </si>
  <si>
    <t>Month 5</t>
  </si>
  <si>
    <t>Month 6</t>
  </si>
  <si>
    <t>Month 7</t>
  </si>
  <si>
    <t>Month 8</t>
  </si>
  <si>
    <t>Month 9</t>
  </si>
  <si>
    <t>Month 10</t>
  </si>
  <si>
    <t>Month 11</t>
  </si>
  <si>
    <t>Month 12</t>
  </si>
  <si>
    <t>Product / Service 1</t>
  </si>
  <si>
    <t>Products</t>
  </si>
  <si>
    <t>Product / Service 2</t>
  </si>
  <si>
    <t>Services</t>
  </si>
  <si>
    <t>Product / Service 3</t>
  </si>
  <si>
    <t>Hours</t>
  </si>
  <si>
    <t>Product / Service 4</t>
  </si>
  <si>
    <t>Year One</t>
  </si>
  <si>
    <t>Product/Service</t>
  </si>
  <si>
    <t>Type of Units</t>
  </si>
  <si>
    <t>Monthly (Fixed)</t>
  </si>
  <si>
    <t>Annual (Fixed)</t>
  </si>
  <si>
    <t>Total Fixed Business Expenses</t>
  </si>
  <si>
    <t>Total Fixed Operating Expenses</t>
  </si>
  <si>
    <t>Rate</t>
  </si>
  <si>
    <t>The seventh step titled, "Opening Balance Sheet" is for existing businesses only.</t>
  </si>
  <si>
    <t>6.  Cash Receipts and Disbursements</t>
  </si>
  <si>
    <t>The other worksheets are your prepared financial statements based upon the information you have entered.</t>
  </si>
  <si>
    <t>Marketing &amp; Advertising</t>
  </si>
  <si>
    <r>
      <t xml:space="preserve">Accounts Receivable: </t>
    </r>
    <r>
      <rPr>
        <sz val="9"/>
        <rFont val="Arial"/>
        <family val="2"/>
      </rPr>
      <t>Once a sale is made, what percent of the money do you collect during the following time periods?</t>
    </r>
  </si>
  <si>
    <t>Credit Card Merchant Fees:</t>
  </si>
  <si>
    <t>% of Sales by Credit Card</t>
  </si>
  <si>
    <t>Merchant Fee Charges (%)</t>
  </si>
  <si>
    <t>Credit Card Merchant Fees</t>
  </si>
  <si>
    <t>Telephone &amp; Internet</t>
  </si>
  <si>
    <t>Monthly Depreciation</t>
  </si>
  <si>
    <t>Sales Forecast</t>
  </si>
  <si>
    <t>Remaining Months</t>
  </si>
  <si>
    <t>Interest Rate</t>
  </si>
  <si>
    <t>Monthly Payment</t>
  </si>
  <si>
    <t>Monthly Int</t>
  </si>
  <si>
    <t>Monthly Princ+Int</t>
  </si>
  <si>
    <t>Mortgage Payments</t>
  </si>
  <si>
    <t xml:space="preserve">   -Monthly Mortgage Payment Amount</t>
  </si>
  <si>
    <t xml:space="preserve">   -Monthly Comm. Loan Payment Amount</t>
  </si>
  <si>
    <t>Commercial Loan Payments</t>
  </si>
  <si>
    <t>Number of Employees &gt;$1,500 Annual Salary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</si>
</sst>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000_);_(* \(#,##0.0000\);_(* &quot;-&quot;??_);_(@_)"/>
    <numFmt numFmtId="167" formatCode="_(* #,##0.00000000000000000000000000_);_(* \(#,##0.00000000000000000000000000\);_(* &quot;-&quot;??_);_(@_)"/>
    <numFmt numFmtId="168" formatCode="0;[Red]0"/>
    <numFmt numFmtId="169" formatCode="0.0%"/>
  </numFmts>
  <fonts count="29" x14ac:knownFonts="1">
    <font>
      <sz val="9"/>
      <name val="Arial"/>
    </font>
    <font>
      <sz val="9"/>
      <name val="Arial"/>
      <family val="2"/>
    </font>
    <font>
      <b/>
      <sz val="9"/>
      <name val="Arial"/>
      <family val="2"/>
    </font>
    <font>
      <sz val="8"/>
      <color indexed="81"/>
      <name val="Tahoma"/>
      <family val="2"/>
    </font>
    <font>
      <b/>
      <sz val="8"/>
      <color indexed="81"/>
      <name val="Tahoma"/>
      <family val="2"/>
    </font>
    <font>
      <u val="singleAccounting"/>
      <sz val="9"/>
      <name val="Arial"/>
      <family val="2"/>
    </font>
    <font>
      <sz val="9"/>
      <name val="Arial"/>
      <family val="2"/>
    </font>
    <font>
      <b/>
      <sz val="8"/>
      <name val="Arial"/>
      <family val="2"/>
    </font>
    <font>
      <sz val="9"/>
      <color indexed="12"/>
      <name val="Arial"/>
      <family val="2"/>
    </font>
    <font>
      <u val="singleAccounting"/>
      <sz val="9"/>
      <color indexed="12"/>
      <name val="Arial"/>
      <family val="2"/>
    </font>
    <font>
      <sz val="8"/>
      <name val="Arial"/>
      <family val="2"/>
    </font>
    <font>
      <sz val="9"/>
      <color indexed="10"/>
      <name val="Arial"/>
      <family val="2"/>
    </font>
    <font>
      <b/>
      <u/>
      <sz val="9"/>
      <name val="Arial"/>
      <family val="2"/>
    </font>
    <font>
      <b/>
      <sz val="9"/>
      <color indexed="12"/>
      <name val="Arial"/>
      <family val="2"/>
    </font>
    <font>
      <u/>
      <sz val="9"/>
      <color indexed="12"/>
      <name val="Arial"/>
      <family val="2"/>
    </font>
    <font>
      <sz val="9"/>
      <color indexed="53"/>
      <name val="Arial"/>
      <family val="2"/>
    </font>
    <font>
      <u/>
      <sz val="9"/>
      <name val="Arial"/>
      <family val="2"/>
    </font>
    <font>
      <i/>
      <sz val="9"/>
      <name val="Arial"/>
      <family val="2"/>
    </font>
    <font>
      <i/>
      <sz val="9"/>
      <color indexed="12"/>
      <name val="Arial"/>
      <family val="2"/>
    </font>
    <font>
      <b/>
      <sz val="12"/>
      <name val="Arial"/>
      <family val="2"/>
    </font>
    <font>
      <sz val="8"/>
      <color indexed="63"/>
      <name val="Arial"/>
      <family val="2"/>
    </font>
    <font>
      <sz val="9"/>
      <color indexed="22"/>
      <name val="Arial"/>
      <family val="2"/>
    </font>
    <font>
      <sz val="9"/>
      <color indexed="9"/>
      <name val="Arial"/>
      <family val="2"/>
    </font>
    <font>
      <b/>
      <sz val="10"/>
      <name val="Arial"/>
      <family val="2"/>
    </font>
    <font>
      <b/>
      <sz val="16"/>
      <name val="Arial"/>
      <family val="2"/>
    </font>
    <font>
      <sz val="9"/>
      <name val="Arial"/>
      <family val="2"/>
    </font>
    <font>
      <sz val="9"/>
      <color rgb="FF0000FF"/>
      <name val="Arial"/>
      <family val="2"/>
    </font>
    <font>
      <b/>
      <sz val="9"/>
      <color indexed="81"/>
      <name val="Tahoma"/>
      <family val="2"/>
    </font>
    <font>
      <sz val="9"/>
      <color theme="0" tint="-0.249977111117893"/>
      <name val="Arial"/>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499984740745262"/>
        <bgColor indexed="64"/>
      </patternFill>
    </fill>
  </fills>
  <borders count="3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14">
    <xf numFmtId="0" fontId="0" fillId="0" borderId="0" xfId="0"/>
    <xf numFmtId="0" fontId="0" fillId="0" borderId="1" xfId="0" applyBorder="1"/>
    <xf numFmtId="0" fontId="19" fillId="0" borderId="0" xfId="0" applyFont="1"/>
    <xf numFmtId="0" fontId="0" fillId="0" borderId="2" xfId="0" applyBorder="1"/>
    <xf numFmtId="0" fontId="0" fillId="0" borderId="3" xfId="0" applyBorder="1"/>
    <xf numFmtId="0" fontId="13" fillId="0" borderId="4" xfId="0" applyFont="1" applyBorder="1" applyProtection="1">
      <protection locked="0"/>
    </xf>
    <xf numFmtId="0" fontId="2" fillId="2" borderId="0" xfId="0" applyFont="1" applyFill="1"/>
    <xf numFmtId="0" fontId="0" fillId="2" borderId="0" xfId="0" applyFill="1"/>
    <xf numFmtId="0" fontId="12" fillId="2" borderId="0" xfId="0" applyFont="1" applyFill="1"/>
    <xf numFmtId="0" fontId="12" fillId="2" borderId="0" xfId="0" applyFont="1" applyFill="1" applyAlignment="1">
      <alignment horizontal="right"/>
    </xf>
    <xf numFmtId="165" fontId="2" fillId="2" borderId="5" xfId="2" applyNumberFormat="1" applyFont="1" applyFill="1" applyBorder="1"/>
    <xf numFmtId="164" fontId="8" fillId="3" borderId="0" xfId="1" applyNumberFormat="1" applyFont="1" applyFill="1" applyProtection="1">
      <protection locked="0"/>
    </xf>
    <xf numFmtId="164" fontId="0" fillId="2" borderId="0" xfId="1" applyNumberFormat="1" applyFont="1" applyFill="1"/>
    <xf numFmtId="0" fontId="2" fillId="2" borderId="6" xfId="0" applyFont="1" applyFill="1" applyBorder="1"/>
    <xf numFmtId="164" fontId="0" fillId="2" borderId="7" xfId="1" applyNumberFormat="1" applyFont="1" applyFill="1" applyBorder="1"/>
    <xf numFmtId="0" fontId="0" fillId="2" borderId="8" xfId="0" applyFill="1" applyBorder="1"/>
    <xf numFmtId="164" fontId="0" fillId="2" borderId="9" xfId="1" applyNumberFormat="1" applyFont="1" applyFill="1" applyBorder="1"/>
    <xf numFmtId="164" fontId="6" fillId="2" borderId="9" xfId="1" applyNumberFormat="1" applyFont="1" applyFill="1" applyBorder="1"/>
    <xf numFmtId="0" fontId="0" fillId="2" borderId="10" xfId="0" applyFill="1" applyBorder="1"/>
    <xf numFmtId="165" fontId="0" fillId="2" borderId="3" xfId="2" applyNumberFormat="1" applyFont="1" applyFill="1" applyBorder="1"/>
    <xf numFmtId="165" fontId="0" fillId="2" borderId="0" xfId="2" applyNumberFormat="1" applyFont="1" applyFill="1"/>
    <xf numFmtId="10" fontId="0" fillId="2" borderId="0" xfId="3" applyNumberFormat="1" applyFont="1" applyFill="1"/>
    <xf numFmtId="10" fontId="11" fillId="2" borderId="0" xfId="3" applyNumberFormat="1" applyFont="1" applyFill="1" applyProtection="1">
      <protection locked="0"/>
    </xf>
    <xf numFmtId="44" fontId="0" fillId="2" borderId="0" xfId="2" applyFont="1" applyFill="1"/>
    <xf numFmtId="44" fontId="0" fillId="2" borderId="5" xfId="2" applyFont="1" applyFill="1" applyBorder="1"/>
    <xf numFmtId="0" fontId="10" fillId="2" borderId="0" xfId="0" applyFont="1" applyFill="1"/>
    <xf numFmtId="165" fontId="8" fillId="3" borderId="0" xfId="2" applyNumberFormat="1" applyFont="1" applyFill="1" applyProtection="1">
      <protection locked="0"/>
    </xf>
    <xf numFmtId="0" fontId="6" fillId="2" borderId="0" xfId="0" applyFont="1" applyFill="1"/>
    <xf numFmtId="165" fontId="6" fillId="2" borderId="0" xfId="2" applyNumberFormat="1" applyFont="1" applyFill="1"/>
    <xf numFmtId="164" fontId="6" fillId="2" borderId="0" xfId="1" applyNumberFormat="1" applyFont="1" applyFill="1"/>
    <xf numFmtId="165" fontId="11" fillId="2" borderId="0" xfId="2" applyNumberFormat="1" applyFont="1" applyFill="1" applyProtection="1">
      <protection locked="0"/>
    </xf>
    <xf numFmtId="164" fontId="5" fillId="2" borderId="0" xfId="1" applyNumberFormat="1" applyFont="1" applyFill="1"/>
    <xf numFmtId="164" fontId="2" fillId="2" borderId="0" xfId="1" applyNumberFormat="1" applyFont="1" applyFill="1"/>
    <xf numFmtId="164" fontId="2" fillId="2" borderId="5" xfId="0" applyNumberFormat="1" applyFont="1" applyFill="1" applyBorder="1"/>
    <xf numFmtId="0" fontId="8" fillId="3" borderId="2" xfId="0" applyFont="1" applyFill="1" applyBorder="1" applyProtection="1">
      <protection locked="0"/>
    </xf>
    <xf numFmtId="164" fontId="9" fillId="3" borderId="0" xfId="1" applyNumberFormat="1" applyFont="1" applyFill="1" applyProtection="1">
      <protection locked="0"/>
    </xf>
    <xf numFmtId="43" fontId="0" fillId="2" borderId="0" xfId="1" applyFont="1" applyFill="1"/>
    <xf numFmtId="43" fontId="0" fillId="2" borderId="11" xfId="1" applyFont="1" applyFill="1" applyBorder="1"/>
    <xf numFmtId="0" fontId="12" fillId="2" borderId="11" xfId="0" applyFont="1" applyFill="1" applyBorder="1" applyAlignment="1">
      <alignment horizontal="right"/>
    </xf>
    <xf numFmtId="0" fontId="12" fillId="2" borderId="7" xfId="0" applyFont="1" applyFill="1" applyBorder="1" applyAlignment="1">
      <alignment horizontal="right"/>
    </xf>
    <xf numFmtId="0" fontId="6" fillId="2" borderId="8" xfId="0" applyFont="1" applyFill="1" applyBorder="1"/>
    <xf numFmtId="0" fontId="12" fillId="2" borderId="0" xfId="0" applyFont="1" applyFill="1" applyBorder="1" applyAlignment="1">
      <alignment horizontal="right"/>
    </xf>
    <xf numFmtId="0" fontId="12" fillId="2" borderId="9" xfId="0" applyFont="1" applyFill="1" applyBorder="1" applyAlignment="1">
      <alignment horizontal="right"/>
    </xf>
    <xf numFmtId="43" fontId="0" fillId="2" borderId="0" xfId="1" applyFont="1" applyFill="1" applyBorder="1"/>
    <xf numFmtId="10" fontId="0" fillId="2" borderId="9" xfId="3" applyNumberFormat="1" applyFont="1" applyFill="1" applyBorder="1"/>
    <xf numFmtId="0" fontId="0" fillId="2" borderId="0" xfId="0" applyFill="1" applyBorder="1"/>
    <xf numFmtId="44" fontId="0" fillId="2" borderId="0" xfId="2" applyFont="1" applyFill="1" applyBorder="1"/>
    <xf numFmtId="0" fontId="2" fillId="2" borderId="8" xfId="0" applyFont="1" applyFill="1" applyBorder="1"/>
    <xf numFmtId="43" fontId="0" fillId="2" borderId="12" xfId="1" applyFont="1" applyFill="1" applyBorder="1"/>
    <xf numFmtId="0" fontId="0" fillId="2" borderId="12" xfId="0" applyFill="1" applyBorder="1"/>
    <xf numFmtId="0" fontId="0" fillId="2" borderId="13" xfId="0" applyFill="1" applyBorder="1"/>
    <xf numFmtId="43" fontId="8" fillId="3" borderId="0" xfId="1" applyFont="1" applyFill="1" applyBorder="1" applyAlignment="1" applyProtection="1">
      <alignment horizontal="right"/>
      <protection locked="0"/>
    </xf>
    <xf numFmtId="44" fontId="8" fillId="3" borderId="0" xfId="2" applyFont="1" applyFill="1" applyBorder="1" applyProtection="1">
      <protection locked="0"/>
    </xf>
    <xf numFmtId="164" fontId="2" fillId="2" borderId="5" xfId="1" applyNumberFormat="1" applyFont="1" applyFill="1" applyBorder="1"/>
    <xf numFmtId="10" fontId="2" fillId="2" borderId="0" xfId="3" applyNumberFormat="1" applyFont="1" applyFill="1"/>
    <xf numFmtId="10" fontId="8" fillId="3" borderId="0" xfId="3" applyNumberFormat="1" applyFont="1" applyFill="1" applyProtection="1">
      <protection locked="0"/>
    </xf>
    <xf numFmtId="10" fontId="14" fillId="3" borderId="0" xfId="3" applyNumberFormat="1" applyFont="1" applyFill="1" applyProtection="1">
      <protection locked="0"/>
    </xf>
    <xf numFmtId="0" fontId="17" fillId="2" borderId="0" xfId="0" applyFont="1" applyFill="1"/>
    <xf numFmtId="14" fontId="0" fillId="2" borderId="0" xfId="0" applyNumberFormat="1" applyFill="1" applyAlignment="1">
      <alignment horizontal="left"/>
    </xf>
    <xf numFmtId="165" fontId="0" fillId="2" borderId="0" xfId="0" applyNumberFormat="1" applyFill="1"/>
    <xf numFmtId="0" fontId="2" fillId="2" borderId="12" xfId="0" applyFont="1" applyFill="1" applyBorder="1"/>
    <xf numFmtId="10" fontId="0" fillId="2" borderId="12" xfId="3" applyNumberFormat="1" applyFont="1" applyFill="1" applyBorder="1"/>
    <xf numFmtId="0" fontId="2" fillId="2" borderId="1" xfId="0" applyFont="1" applyFill="1" applyBorder="1"/>
    <xf numFmtId="0" fontId="2" fillId="2" borderId="1" xfId="0" applyFont="1" applyFill="1" applyBorder="1" applyAlignment="1">
      <alignment horizontal="right"/>
    </xf>
    <xf numFmtId="10" fontId="2" fillId="2" borderId="1" xfId="3" applyNumberFormat="1" applyFont="1" applyFill="1" applyBorder="1" applyAlignment="1">
      <alignment horizontal="center"/>
    </xf>
    <xf numFmtId="0" fontId="2" fillId="2" borderId="0" xfId="0" applyFont="1" applyFill="1" applyBorder="1"/>
    <xf numFmtId="0" fontId="2" fillId="2" borderId="0" xfId="0" applyFont="1" applyFill="1" applyBorder="1" applyAlignment="1">
      <alignment horizontal="right"/>
    </xf>
    <xf numFmtId="10" fontId="2" fillId="2" borderId="0" xfId="3" applyNumberFormat="1" applyFont="1" applyFill="1" applyBorder="1" applyAlignment="1">
      <alignment horizontal="center"/>
    </xf>
    <xf numFmtId="164" fontId="0" fillId="2" borderId="0" xfId="0" applyNumberFormat="1" applyFill="1"/>
    <xf numFmtId="164" fontId="5" fillId="2" borderId="0" xfId="0" applyNumberFormat="1" applyFont="1" applyFill="1"/>
    <xf numFmtId="164" fontId="0" fillId="2" borderId="5" xfId="0" applyNumberFormat="1" applyFill="1" applyBorder="1"/>
    <xf numFmtId="164" fontId="0" fillId="2" borderId="1" xfId="1" applyNumberFormat="1" applyFont="1" applyFill="1" applyBorder="1"/>
    <xf numFmtId="164" fontId="10" fillId="2" borderId="0" xfId="0" applyNumberFormat="1" applyFont="1" applyFill="1"/>
    <xf numFmtId="164" fontId="10" fillId="2" borderId="0" xfId="1" applyNumberFormat="1" applyFont="1" applyFill="1"/>
    <xf numFmtId="0" fontId="0" fillId="2" borderId="1" xfId="0" applyFill="1" applyBorder="1"/>
    <xf numFmtId="0" fontId="6" fillId="2" borderId="0" xfId="0" applyFont="1" applyFill="1" applyBorder="1"/>
    <xf numFmtId="0" fontId="6" fillId="2" borderId="1" xfId="0" applyFont="1" applyFill="1" applyBorder="1"/>
    <xf numFmtId="164" fontId="6" fillId="2" borderId="12" xfId="1" applyNumberFormat="1" applyFont="1" applyFill="1" applyBorder="1"/>
    <xf numFmtId="164" fontId="10" fillId="2" borderId="0" xfId="0" applyNumberFormat="1" applyFont="1" applyFill="1" applyAlignment="1">
      <alignment horizontal="right"/>
    </xf>
    <xf numFmtId="0" fontId="0" fillId="2" borderId="0" xfId="0" applyNumberFormat="1" applyFill="1" applyAlignment="1">
      <alignment horizontal="left" indent="15"/>
    </xf>
    <xf numFmtId="10" fontId="0" fillId="2" borderId="0" xfId="0" applyNumberFormat="1" applyFill="1"/>
    <xf numFmtId="10" fontId="16" fillId="2" borderId="0" xfId="0" applyNumberFormat="1" applyFont="1" applyFill="1"/>
    <xf numFmtId="165" fontId="5" fillId="2" borderId="0" xfId="0" applyNumberFormat="1" applyFont="1" applyFill="1"/>
    <xf numFmtId="0" fontId="0" fillId="2" borderId="6" xfId="0" applyFill="1" applyBorder="1"/>
    <xf numFmtId="0" fontId="0" fillId="2" borderId="7" xfId="0" applyFill="1" applyBorder="1"/>
    <xf numFmtId="165" fontId="2" fillId="2" borderId="9" xfId="0" applyNumberFormat="1" applyFont="1" applyFill="1" applyBorder="1"/>
    <xf numFmtId="0" fontId="12" fillId="2" borderId="0" xfId="0" applyFont="1" applyFill="1" applyAlignment="1">
      <alignment horizontal="left"/>
    </xf>
    <xf numFmtId="166" fontId="0" fillId="2" borderId="0" xfId="1" applyNumberFormat="1" applyFont="1" applyFill="1"/>
    <xf numFmtId="164" fontId="6" fillId="2" borderId="0" xfId="1" applyNumberFormat="1" applyFont="1" applyFill="1" applyBorder="1"/>
    <xf numFmtId="0" fontId="13" fillId="0" borderId="6" xfId="0" applyFont="1" applyBorder="1" applyProtection="1">
      <protection locked="0"/>
    </xf>
    <xf numFmtId="165" fontId="8" fillId="0" borderId="0" xfId="2" applyNumberFormat="1" applyFont="1" applyProtection="1">
      <protection locked="0"/>
    </xf>
    <xf numFmtId="0" fontId="2" fillId="2" borderId="0" xfId="0" applyFont="1" applyFill="1" applyProtection="1"/>
    <xf numFmtId="0" fontId="0" fillId="2" borderId="0" xfId="0" applyFill="1" applyProtection="1"/>
    <xf numFmtId="0" fontId="12" fillId="2" borderId="0" xfId="0" applyFont="1" applyFill="1" applyProtection="1"/>
    <xf numFmtId="0" fontId="12" fillId="2" borderId="0" xfId="0" applyFont="1" applyFill="1" applyAlignment="1" applyProtection="1">
      <alignment horizontal="right"/>
    </xf>
    <xf numFmtId="0" fontId="15" fillId="2" borderId="0" xfId="0" applyFont="1" applyFill="1" applyProtection="1"/>
    <xf numFmtId="0" fontId="0" fillId="2" borderId="0" xfId="0" applyFill="1" applyAlignment="1" applyProtection="1">
      <alignment horizontal="left"/>
    </xf>
    <xf numFmtId="164" fontId="0" fillId="2" borderId="12" xfId="1" applyNumberFormat="1" applyFont="1" applyFill="1" applyBorder="1"/>
    <xf numFmtId="44" fontId="8" fillId="2" borderId="0" xfId="2" applyFont="1" applyFill="1" applyBorder="1"/>
    <xf numFmtId="167" fontId="20" fillId="2" borderId="0" xfId="0" applyNumberFormat="1" applyFont="1" applyFill="1"/>
    <xf numFmtId="0" fontId="2" fillId="2" borderId="0" xfId="0" applyFont="1" applyFill="1" applyAlignment="1">
      <alignment horizontal="right"/>
    </xf>
    <xf numFmtId="0" fontId="6" fillId="2" borderId="12" xfId="0" applyFont="1" applyFill="1" applyBorder="1"/>
    <xf numFmtId="165" fontId="6" fillId="2" borderId="0" xfId="0" applyNumberFormat="1" applyFont="1" applyFill="1"/>
    <xf numFmtId="10" fontId="6" fillId="2" borderId="0" xfId="3" applyNumberFormat="1" applyFont="1" applyFill="1"/>
    <xf numFmtId="166" fontId="6" fillId="2" borderId="0" xfId="1" applyNumberFormat="1" applyFont="1" applyFill="1"/>
    <xf numFmtId="43" fontId="6" fillId="2" borderId="0" xfId="1" applyFont="1" applyFill="1"/>
    <xf numFmtId="43" fontId="6" fillId="2" borderId="0" xfId="0" applyNumberFormat="1" applyFont="1" applyFill="1" applyAlignment="1">
      <alignment horizontal="right"/>
    </xf>
    <xf numFmtId="43" fontId="6" fillId="2" borderId="12" xfId="2" applyNumberFormat="1" applyFont="1" applyFill="1" applyBorder="1" applyAlignment="1">
      <alignment horizontal="right"/>
    </xf>
    <xf numFmtId="43" fontId="6" fillId="2" borderId="12" xfId="0" applyNumberFormat="1" applyFont="1" applyFill="1" applyBorder="1" applyAlignment="1">
      <alignment horizontal="right"/>
    </xf>
    <xf numFmtId="43" fontId="6" fillId="2" borderId="0" xfId="3" applyNumberFormat="1" applyFont="1" applyFill="1" applyAlignment="1">
      <alignment horizontal="right"/>
    </xf>
    <xf numFmtId="43" fontId="6" fillId="2" borderId="0" xfId="2" applyNumberFormat="1" applyFont="1" applyFill="1" applyAlignment="1">
      <alignment horizontal="right"/>
    </xf>
    <xf numFmtId="0" fontId="11" fillId="2" borderId="0" xfId="0" applyFont="1" applyFill="1" applyProtection="1"/>
    <xf numFmtId="0" fontId="2" fillId="2" borderId="12" xfId="0" applyFont="1" applyFill="1" applyBorder="1" applyProtection="1"/>
    <xf numFmtId="0" fontId="12" fillId="2" borderId="12" xfId="0" applyFont="1" applyFill="1" applyBorder="1" applyAlignment="1" applyProtection="1">
      <alignment horizontal="right"/>
    </xf>
    <xf numFmtId="0" fontId="0" fillId="2" borderId="12" xfId="0" applyFill="1" applyBorder="1" applyAlignment="1" applyProtection="1">
      <alignment horizontal="left"/>
    </xf>
    <xf numFmtId="164" fontId="8" fillId="3" borderId="12" xfId="1" applyNumberFormat="1" applyFont="1" applyFill="1" applyBorder="1" applyProtection="1">
      <protection locked="0"/>
    </xf>
    <xf numFmtId="14" fontId="18" fillId="3" borderId="0" xfId="0" applyNumberFormat="1" applyFont="1" applyFill="1" applyAlignment="1" applyProtection="1">
      <alignment horizontal="left"/>
      <protection locked="0"/>
    </xf>
    <xf numFmtId="0" fontId="11" fillId="2" borderId="0" xfId="0" applyFont="1" applyFill="1" applyProtection="1">
      <protection locked="0"/>
    </xf>
    <xf numFmtId="0" fontId="12" fillId="2" borderId="0" xfId="0" applyFont="1" applyFill="1" applyBorder="1" applyAlignment="1" applyProtection="1">
      <alignment horizontal="right"/>
    </xf>
    <xf numFmtId="0" fontId="0" fillId="2" borderId="0" xfId="0" applyFill="1" applyBorder="1" applyProtection="1"/>
    <xf numFmtId="164" fontId="8" fillId="2" borderId="0" xfId="1" applyNumberFormat="1" applyFont="1" applyFill="1" applyProtection="1"/>
    <xf numFmtId="0" fontId="22" fillId="2" borderId="0" xfId="0" applyFont="1" applyFill="1" applyBorder="1" applyProtection="1"/>
    <xf numFmtId="0" fontId="22" fillId="2" borderId="0" xfId="0" applyFont="1" applyFill="1" applyProtection="1"/>
    <xf numFmtId="164" fontId="21" fillId="2" borderId="0" xfId="1" applyNumberFormat="1" applyFont="1" applyFill="1" applyBorder="1" applyProtection="1"/>
    <xf numFmtId="164" fontId="8" fillId="2" borderId="12" xfId="1" applyNumberFormat="1" applyFont="1" applyFill="1" applyBorder="1" applyProtection="1"/>
    <xf numFmtId="164" fontId="0" fillId="2" borderId="0" xfId="0" applyNumberFormat="1" applyFill="1" applyBorder="1" applyProtection="1"/>
    <xf numFmtId="0" fontId="21" fillId="2" borderId="0" xfId="0" applyFont="1" applyFill="1" applyBorder="1" applyProtection="1"/>
    <xf numFmtId="0" fontId="11" fillId="2" borderId="12" xfId="0" applyFont="1" applyFill="1" applyBorder="1" applyProtection="1"/>
    <xf numFmtId="0" fontId="0" fillId="2" borderId="12" xfId="0" applyFill="1" applyBorder="1" applyProtection="1"/>
    <xf numFmtId="165" fontId="2" fillId="2" borderId="5" xfId="2" applyNumberFormat="1" applyFont="1" applyFill="1" applyBorder="1" applyProtection="1"/>
    <xf numFmtId="0" fontId="0" fillId="2" borderId="11" xfId="0" applyFill="1" applyBorder="1"/>
    <xf numFmtId="0" fontId="21" fillId="2" borderId="0" xfId="0" applyFont="1" applyFill="1" applyProtection="1"/>
    <xf numFmtId="1" fontId="11" fillId="2" borderId="0" xfId="0" applyNumberFormat="1" applyFont="1" applyFill="1" applyBorder="1" applyProtection="1"/>
    <xf numFmtId="0" fontId="21" fillId="2" borderId="0" xfId="0" applyFont="1" applyFill="1"/>
    <xf numFmtId="168" fontId="21" fillId="2" borderId="0" xfId="0" applyNumberFormat="1" applyFont="1" applyFill="1" applyProtection="1"/>
    <xf numFmtId="0" fontId="2" fillId="2" borderId="0" xfId="0" applyFont="1" applyFill="1" applyAlignment="1">
      <alignment vertical="top"/>
    </xf>
    <xf numFmtId="0" fontId="6" fillId="2" borderId="0" xfId="0" applyFont="1" applyFill="1" applyAlignment="1">
      <alignment vertical="top"/>
    </xf>
    <xf numFmtId="10" fontId="0" fillId="2" borderId="0" xfId="3" applyNumberFormat="1" applyFont="1" applyFill="1" applyAlignment="1">
      <alignment vertical="top"/>
    </xf>
    <xf numFmtId="0" fontId="0" fillId="2" borderId="0" xfId="0" applyFill="1" applyAlignment="1">
      <alignment vertical="top"/>
    </xf>
    <xf numFmtId="164" fontId="5" fillId="2" borderId="0" xfId="1" applyNumberFormat="1" applyFont="1" applyFill="1" applyBorder="1" applyAlignment="1">
      <alignment vertical="top"/>
    </xf>
    <xf numFmtId="164" fontId="5" fillId="2" borderId="0" xfId="1" applyNumberFormat="1" applyFont="1" applyFill="1" applyBorder="1"/>
    <xf numFmtId="164" fontId="21" fillId="2" borderId="0" xfId="0" applyNumberFormat="1" applyFont="1" applyFill="1"/>
    <xf numFmtId="43" fontId="21" fillId="2" borderId="0" xfId="1" applyFont="1" applyFill="1"/>
    <xf numFmtId="43" fontId="21" fillId="2" borderId="0" xfId="0" applyNumberFormat="1" applyFont="1" applyFill="1"/>
    <xf numFmtId="0" fontId="0" fillId="4" borderId="0" xfId="0" applyFill="1"/>
    <xf numFmtId="0" fontId="24" fillId="4" borderId="0" xfId="0" applyFont="1" applyFill="1"/>
    <xf numFmtId="0" fontId="1" fillId="4" borderId="0" xfId="0" applyFont="1" applyFill="1"/>
    <xf numFmtId="0" fontId="23" fillId="4" borderId="0" xfId="0" applyFont="1" applyFill="1"/>
    <xf numFmtId="165" fontId="25" fillId="4" borderId="0" xfId="2" applyNumberFormat="1" applyFont="1" applyFill="1"/>
    <xf numFmtId="165" fontId="1" fillId="4" borderId="0" xfId="2" quotePrefix="1" applyNumberFormat="1" applyFont="1" applyFill="1"/>
    <xf numFmtId="0" fontId="1" fillId="4" borderId="0" xfId="0" applyFont="1" applyFill="1" applyAlignment="1">
      <alignment horizontal="center"/>
    </xf>
    <xf numFmtId="165" fontId="25" fillId="4" borderId="0" xfId="2" applyNumberFormat="1" applyFont="1" applyFill="1" applyAlignment="1">
      <alignment horizontal="center"/>
    </xf>
    <xf numFmtId="0" fontId="0" fillId="0" borderId="0" xfId="0" quotePrefix="1"/>
    <xf numFmtId="44" fontId="9" fillId="3" borderId="0" xfId="2" applyFont="1" applyFill="1" applyBorder="1" applyProtection="1">
      <protection locked="0"/>
    </xf>
    <xf numFmtId="0" fontId="1" fillId="0" borderId="0" xfId="0" quotePrefix="1" applyFont="1"/>
    <xf numFmtId="20" fontId="0" fillId="2" borderId="0" xfId="0" applyNumberFormat="1" applyFill="1"/>
    <xf numFmtId="0" fontId="0" fillId="2" borderId="14" xfId="0" applyFill="1" applyBorder="1"/>
    <xf numFmtId="0" fontId="0" fillId="2" borderId="20" xfId="0" applyFill="1" applyBorder="1" applyAlignment="1">
      <alignment horizontal="center" wrapText="1"/>
    </xf>
    <xf numFmtId="0" fontId="0" fillId="2" borderId="15" xfId="0" applyFill="1" applyBorder="1"/>
    <xf numFmtId="169" fontId="0" fillId="2" borderId="0" xfId="3" applyNumberFormat="1" applyFont="1" applyFill="1" applyBorder="1" applyAlignment="1">
      <alignment horizontal="center"/>
    </xf>
    <xf numFmtId="165" fontId="0" fillId="2" borderId="0" xfId="0" applyNumberFormat="1" applyFill="1" applyBorder="1" applyAlignment="1">
      <alignment horizontal="center"/>
    </xf>
    <xf numFmtId="0" fontId="0" fillId="2" borderId="17" xfId="0" applyFill="1" applyBorder="1"/>
    <xf numFmtId="169" fontId="0" fillId="2" borderId="18" xfId="3" applyNumberFormat="1" applyFont="1" applyFill="1" applyBorder="1" applyAlignment="1">
      <alignment horizontal="center"/>
    </xf>
    <xf numFmtId="165" fontId="0" fillId="2" borderId="21" xfId="0" applyNumberFormat="1" applyFill="1" applyBorder="1" applyAlignment="1">
      <alignment horizontal="center"/>
    </xf>
    <xf numFmtId="0" fontId="1" fillId="2" borderId="19" xfId="0" applyFont="1" applyFill="1" applyBorder="1" applyAlignment="1">
      <alignment horizontal="center"/>
    </xf>
    <xf numFmtId="0" fontId="1" fillId="2" borderId="19" xfId="0" applyFont="1" applyFill="1" applyBorder="1" applyAlignment="1">
      <alignment horizontal="center" wrapText="1"/>
    </xf>
    <xf numFmtId="164" fontId="0" fillId="2" borderId="16" xfId="1" applyNumberFormat="1" applyFont="1" applyFill="1" applyBorder="1"/>
    <xf numFmtId="164" fontId="0" fillId="2" borderId="22" xfId="1" applyNumberFormat="1" applyFont="1" applyFill="1" applyBorder="1"/>
    <xf numFmtId="0" fontId="1" fillId="2" borderId="8" xfId="0" applyFont="1" applyFill="1" applyBorder="1"/>
    <xf numFmtId="43" fontId="0" fillId="2" borderId="0" xfId="0" applyNumberFormat="1" applyFill="1" applyBorder="1"/>
    <xf numFmtId="0" fontId="2" fillId="2" borderId="8" xfId="0" applyFont="1" applyFill="1" applyBorder="1" applyAlignment="1">
      <alignment wrapText="1"/>
    </xf>
    <xf numFmtId="0" fontId="2" fillId="2" borderId="0" xfId="0" applyFont="1" applyFill="1" applyBorder="1" applyAlignment="1">
      <alignment wrapText="1"/>
    </xf>
    <xf numFmtId="0" fontId="0" fillId="2" borderId="9" xfId="0" applyFill="1" applyBorder="1"/>
    <xf numFmtId="0" fontId="12" fillId="2" borderId="8" xfId="0" applyFont="1" applyFill="1" applyBorder="1"/>
    <xf numFmtId="0" fontId="12" fillId="2" borderId="10" xfId="0" applyFont="1" applyFill="1" applyBorder="1"/>
    <xf numFmtId="43" fontId="0" fillId="2" borderId="12" xfId="0" applyNumberFormat="1" applyFill="1" applyBorder="1"/>
    <xf numFmtId="41" fontId="0" fillId="2" borderId="23" xfId="0" applyNumberFormat="1" applyFill="1" applyBorder="1"/>
    <xf numFmtId="0" fontId="0" fillId="2" borderId="0" xfId="0" applyFill="1" applyBorder="1" applyAlignment="1">
      <alignment horizontal="center"/>
    </xf>
    <xf numFmtId="0" fontId="0" fillId="2" borderId="9" xfId="0" applyFill="1" applyBorder="1" applyAlignment="1">
      <alignment horizontal="center"/>
    </xf>
    <xf numFmtId="41" fontId="2" fillId="2" borderId="24" xfId="0" applyNumberFormat="1" applyFont="1" applyFill="1" applyBorder="1" applyAlignment="1">
      <alignment horizontal="centerContinuous" vertical="top"/>
    </xf>
    <xf numFmtId="0" fontId="0" fillId="2" borderId="25" xfId="0" applyFill="1" applyBorder="1" applyAlignment="1">
      <alignment horizontal="centerContinuous" vertical="top"/>
    </xf>
    <xf numFmtId="5" fontId="0" fillId="2" borderId="26" xfId="2" applyNumberFormat="1" applyFont="1" applyFill="1" applyBorder="1"/>
    <xf numFmtId="169" fontId="0" fillId="2" borderId="27" xfId="3" applyNumberFormat="1" applyFont="1" applyFill="1" applyBorder="1"/>
    <xf numFmtId="5" fontId="0" fillId="2" borderId="28" xfId="2" applyNumberFormat="1" applyFont="1" applyFill="1" applyBorder="1"/>
    <xf numFmtId="169" fontId="0" fillId="2" borderId="29" xfId="3" applyNumberFormat="1" applyFont="1" applyFill="1" applyBorder="1"/>
    <xf numFmtId="0" fontId="1" fillId="2" borderId="30" xfId="2" applyNumberFormat="1" applyFont="1" applyFill="1" applyBorder="1" applyAlignment="1">
      <alignment horizontal="center"/>
    </xf>
    <xf numFmtId="169" fontId="1" fillId="2" borderId="31" xfId="3" applyNumberFormat="1" applyFont="1" applyFill="1" applyBorder="1" applyAlignment="1">
      <alignment horizontal="center" wrapText="1"/>
    </xf>
    <xf numFmtId="0" fontId="0" fillId="2" borderId="32" xfId="0" applyFill="1" applyBorder="1"/>
    <xf numFmtId="0" fontId="0" fillId="2" borderId="33" xfId="0" applyFill="1" applyBorder="1"/>
    <xf numFmtId="0" fontId="12" fillId="2" borderId="0" xfId="0" applyFont="1" applyFill="1" applyAlignment="1">
      <alignment horizontal="center"/>
    </xf>
    <xf numFmtId="0" fontId="1" fillId="2" borderId="0" xfId="0" applyFont="1" applyFill="1"/>
    <xf numFmtId="0" fontId="0" fillId="6" borderId="0" xfId="0" applyFill="1"/>
    <xf numFmtId="0" fontId="1" fillId="4" borderId="0" xfId="0" quotePrefix="1" applyFont="1" applyFill="1" applyAlignment="1">
      <alignment horizontal="center"/>
    </xf>
    <xf numFmtId="49" fontId="8" fillId="3" borderId="0" xfId="1" applyNumberFormat="1" applyFont="1" applyFill="1" applyAlignment="1" applyProtection="1">
      <alignment horizontal="centerContinuous"/>
      <protection locked="0"/>
    </xf>
    <xf numFmtId="0" fontId="8" fillId="3" borderId="0" xfId="0" applyFont="1" applyFill="1" applyBorder="1" applyAlignment="1" applyProtection="1">
      <alignment horizontal="center"/>
      <protection locked="0"/>
    </xf>
    <xf numFmtId="5" fontId="0" fillId="2" borderId="0" xfId="2" applyNumberFormat="1" applyFont="1" applyFill="1" applyBorder="1"/>
    <xf numFmtId="169" fontId="0" fillId="2" borderId="0" xfId="3" applyNumberFormat="1" applyFont="1" applyFill="1" applyBorder="1"/>
    <xf numFmtId="0" fontId="1" fillId="0" borderId="0" xfId="0" applyFont="1"/>
    <xf numFmtId="10" fontId="26" fillId="5" borderId="0" xfId="3" applyNumberFormat="1" applyFont="1" applyFill="1" applyProtection="1">
      <protection locked="0"/>
    </xf>
    <xf numFmtId="164" fontId="26" fillId="5" borderId="0" xfId="1" applyNumberFormat="1" applyFont="1" applyFill="1" applyProtection="1">
      <protection locked="0"/>
    </xf>
    <xf numFmtId="165" fontId="1" fillId="2" borderId="0" xfId="2" applyNumberFormat="1" applyFont="1" applyFill="1" applyProtection="1"/>
    <xf numFmtId="0" fontId="12" fillId="2" borderId="0" xfId="0" applyFont="1" applyFill="1" applyAlignment="1" applyProtection="1">
      <alignment horizontal="right" wrapText="1"/>
    </xf>
    <xf numFmtId="165" fontId="1" fillId="2" borderId="12" xfId="2" applyNumberFormat="1" applyFont="1" applyFill="1" applyBorder="1" applyProtection="1"/>
    <xf numFmtId="41" fontId="26" fillId="5" borderId="4" xfId="3" applyNumberFormat="1" applyFont="1" applyFill="1" applyBorder="1" applyProtection="1">
      <protection locked="0"/>
    </xf>
    <xf numFmtId="41" fontId="26" fillId="5" borderId="1" xfId="3" applyNumberFormat="1" applyFont="1" applyFill="1" applyBorder="1" applyProtection="1">
      <protection locked="0"/>
    </xf>
    <xf numFmtId="0" fontId="2" fillId="2" borderId="0" xfId="0" applyFont="1" applyFill="1" applyAlignment="1">
      <alignment horizontal="left"/>
    </xf>
    <xf numFmtId="0" fontId="2" fillId="2" borderId="0" xfId="0" applyFont="1" applyFill="1" applyAlignment="1" applyProtection="1">
      <alignment horizontal="left"/>
    </xf>
    <xf numFmtId="0" fontId="0" fillId="4" borderId="0" xfId="0" applyFill="1" applyAlignment="1">
      <alignment horizontal="center"/>
    </xf>
    <xf numFmtId="164" fontId="26" fillId="5" borderId="0" xfId="1" applyNumberFormat="1" applyFont="1" applyFill="1"/>
    <xf numFmtId="10" fontId="26" fillId="5" borderId="0" xfId="3" applyNumberFormat="1" applyFont="1" applyFill="1"/>
    <xf numFmtId="8" fontId="0" fillId="2" borderId="0" xfId="0" applyNumberFormat="1" applyFill="1"/>
    <xf numFmtId="0" fontId="2" fillId="2" borderId="0" xfId="0" applyFont="1" applyFill="1" applyAlignment="1">
      <alignment horizontal="center" wrapText="1"/>
    </xf>
    <xf numFmtId="0" fontId="28" fillId="2" borderId="0" xfId="0" applyFont="1" applyFill="1"/>
    <xf numFmtId="164" fontId="28" fillId="2" borderId="0" xfId="1" applyNumberFormat="1" applyFont="1" applyFill="1"/>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pageSetUpPr autoPageBreaks="0"/>
  </sheetPr>
  <dimension ref="B1:D39"/>
  <sheetViews>
    <sheetView showGridLines="0" showRowColHeaders="0" zoomScaleNormal="100" workbookViewId="0">
      <selection activeCell="G34" sqref="G34"/>
    </sheetView>
  </sheetViews>
  <sheetFormatPr defaultRowHeight="12" x14ac:dyDescent="0.2"/>
  <cols>
    <col min="1" max="1" width="4.85546875" customWidth="1"/>
    <col min="2" max="2" width="25.7109375" customWidth="1"/>
  </cols>
  <sheetData>
    <row r="1" spans="2:2" ht="15.75" x14ac:dyDescent="0.25">
      <c r="B1" s="2" t="s">
        <v>152</v>
      </c>
    </row>
    <row r="3" spans="2:2" x14ac:dyDescent="0.2">
      <c r="B3" t="s">
        <v>153</v>
      </c>
    </row>
    <row r="4" spans="2:2" x14ac:dyDescent="0.2">
      <c r="B4" t="s">
        <v>154</v>
      </c>
    </row>
    <row r="5" spans="2:2" x14ac:dyDescent="0.2">
      <c r="B5" t="s">
        <v>156</v>
      </c>
    </row>
    <row r="6" spans="2:2" x14ac:dyDescent="0.2">
      <c r="B6" t="s">
        <v>155</v>
      </c>
    </row>
    <row r="8" spans="2:2" x14ac:dyDescent="0.2">
      <c r="B8" t="s">
        <v>157</v>
      </c>
    </row>
    <row r="9" spans="2:2" x14ac:dyDescent="0.2">
      <c r="B9" t="s">
        <v>158</v>
      </c>
    </row>
    <row r="11" spans="2:2" x14ac:dyDescent="0.2">
      <c r="B11" s="3"/>
    </row>
    <row r="13" spans="2:2" x14ac:dyDescent="0.2">
      <c r="B13" t="s">
        <v>159</v>
      </c>
    </row>
    <row r="15" spans="2:2" x14ac:dyDescent="0.2">
      <c r="B15" t="s">
        <v>160</v>
      </c>
    </row>
    <row r="17" spans="2:4" x14ac:dyDescent="0.2">
      <c r="B17" t="s">
        <v>161</v>
      </c>
    </row>
    <row r="19" spans="2:4" x14ac:dyDescent="0.2">
      <c r="B19" s="5"/>
      <c r="C19" s="1"/>
      <c r="D19" s="4"/>
    </row>
    <row r="22" spans="2:4" x14ac:dyDescent="0.2">
      <c r="B22" t="s">
        <v>162</v>
      </c>
    </row>
    <row r="23" spans="2:4" x14ac:dyDescent="0.2">
      <c r="B23" t="s">
        <v>163</v>
      </c>
    </row>
    <row r="24" spans="2:4" x14ac:dyDescent="0.2">
      <c r="B24" t="s">
        <v>164</v>
      </c>
    </row>
    <row r="25" spans="2:4" x14ac:dyDescent="0.2">
      <c r="B25" t="s">
        <v>165</v>
      </c>
    </row>
    <row r="26" spans="2:4" x14ac:dyDescent="0.2">
      <c r="B26" t="s">
        <v>166</v>
      </c>
    </row>
    <row r="27" spans="2:4" x14ac:dyDescent="0.2">
      <c r="B27" t="s">
        <v>167</v>
      </c>
    </row>
    <row r="28" spans="2:4" x14ac:dyDescent="0.2">
      <c r="B28" s="197" t="s">
        <v>332</v>
      </c>
    </row>
    <row r="30" spans="2:4" x14ac:dyDescent="0.2">
      <c r="B30" s="197" t="s">
        <v>331</v>
      </c>
    </row>
    <row r="32" spans="2:4" x14ac:dyDescent="0.2">
      <c r="B32" s="197" t="s">
        <v>333</v>
      </c>
    </row>
    <row r="33" spans="2:2" x14ac:dyDescent="0.2">
      <c r="B33" t="s">
        <v>168</v>
      </c>
    </row>
    <row r="34" spans="2:2" x14ac:dyDescent="0.2">
      <c r="B34" t="s">
        <v>169</v>
      </c>
    </row>
    <row r="35" spans="2:2" x14ac:dyDescent="0.2">
      <c r="B35" t="s">
        <v>170</v>
      </c>
    </row>
    <row r="36" spans="2:2" x14ac:dyDescent="0.2">
      <c r="B36" t="s">
        <v>171</v>
      </c>
    </row>
    <row r="37" spans="2:2" x14ac:dyDescent="0.2">
      <c r="B37" t="s">
        <v>172</v>
      </c>
    </row>
    <row r="39" spans="2:2" x14ac:dyDescent="0.2">
      <c r="B39" t="s">
        <v>173</v>
      </c>
    </row>
  </sheetData>
  <phoneticPr fontId="0" type="noConversion"/>
  <pageMargins left="0.75" right="0.75" top="1" bottom="1" header="0.5" footer="0.5"/>
  <pageSetup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5"/>
  <sheetViews>
    <sheetView workbookViewId="0">
      <pane xSplit="3" ySplit="7" topLeftCell="D8" activePane="bottomRight" state="frozen"/>
      <selection pane="topRight" activeCell="D1" sqref="D1"/>
      <selection pane="bottomLeft" activeCell="A8" sqref="A8"/>
      <selection pane="bottomRight" activeCell="D8" sqref="D8"/>
    </sheetView>
  </sheetViews>
  <sheetFormatPr defaultColWidth="9.140625" defaultRowHeight="12" x14ac:dyDescent="0.2"/>
  <cols>
    <col min="1" max="1" width="2.140625" style="27" customWidth="1"/>
    <col min="2" max="2" width="26.140625" style="27" customWidth="1"/>
    <col min="3" max="3" width="1" style="27" customWidth="1"/>
    <col min="4" max="4" width="16.28515625" style="27" customWidth="1"/>
    <col min="5" max="5" width="8.140625" style="27" customWidth="1"/>
    <col min="6" max="6" width="3.7109375" style="27" customWidth="1"/>
    <col min="7" max="7" width="16.28515625" style="27" customWidth="1"/>
    <col min="8" max="8" width="8.140625" style="27" customWidth="1"/>
    <col min="9" max="9" width="3.7109375" style="27" customWidth="1"/>
    <col min="10" max="10" width="16.5703125" style="27" customWidth="1"/>
    <col min="11" max="11" width="8.140625" style="27" customWidth="1"/>
    <col min="12" max="16384" width="9.140625" style="27"/>
  </cols>
  <sheetData>
    <row r="1" spans="1:11" x14ac:dyDescent="0.2">
      <c r="A1" s="6">
        <f>'Required Funds'!A1</f>
        <v>0</v>
      </c>
    </row>
    <row r="2" spans="1:11" x14ac:dyDescent="0.2">
      <c r="A2" s="6" t="s">
        <v>245</v>
      </c>
    </row>
    <row r="3" spans="1:11" x14ac:dyDescent="0.2">
      <c r="A3" s="6"/>
      <c r="B3" s="28"/>
      <c r="C3" s="28"/>
    </row>
    <row r="4" spans="1:11" x14ac:dyDescent="0.2">
      <c r="D4" s="102"/>
    </row>
    <row r="5" spans="1:11" x14ac:dyDescent="0.2">
      <c r="D5" s="102"/>
    </row>
    <row r="6" spans="1:11" x14ac:dyDescent="0.2">
      <c r="A6" s="65" t="s">
        <v>246</v>
      </c>
      <c r="B6" s="65"/>
      <c r="C6" s="65"/>
      <c r="D6" s="103"/>
    </row>
    <row r="7" spans="1:11" x14ac:dyDescent="0.2">
      <c r="A7" s="65"/>
      <c r="B7" s="65"/>
      <c r="C7" s="65"/>
      <c r="D7" s="63" t="str">
        <f>'Monthly Budget'!C4</f>
        <v>Year 1</v>
      </c>
      <c r="E7" s="64" t="s">
        <v>66</v>
      </c>
      <c r="G7" s="63" t="str">
        <f>'Monthly Budget'!F4</f>
        <v>Year 2</v>
      </c>
      <c r="H7" s="64" t="s">
        <v>66</v>
      </c>
      <c r="J7" s="63" t="str">
        <f>'Monthly Budget'!I4</f>
        <v>Year 3</v>
      </c>
      <c r="K7" s="64" t="s">
        <v>66</v>
      </c>
    </row>
    <row r="8" spans="1:11" x14ac:dyDescent="0.2">
      <c r="A8" s="65"/>
      <c r="B8" s="65"/>
      <c r="C8" s="65"/>
      <c r="D8" s="66"/>
      <c r="E8" s="67"/>
      <c r="G8" s="66"/>
      <c r="H8" s="67"/>
      <c r="J8" s="66"/>
      <c r="K8" s="67"/>
    </row>
    <row r="9" spans="1:11" x14ac:dyDescent="0.2">
      <c r="A9" s="6"/>
      <c r="B9" s="7"/>
      <c r="C9" s="7"/>
      <c r="D9" s="7"/>
      <c r="E9" s="21"/>
      <c r="G9" s="7"/>
      <c r="H9" s="21"/>
      <c r="J9" s="7"/>
      <c r="K9" s="21"/>
    </row>
    <row r="10" spans="1:11" x14ac:dyDescent="0.2">
      <c r="A10" s="6" t="s">
        <v>75</v>
      </c>
      <c r="B10" s="7"/>
      <c r="C10" s="7"/>
      <c r="D10" s="7"/>
      <c r="E10" s="21"/>
      <c r="G10" s="7"/>
      <c r="H10" s="21"/>
      <c r="J10" s="7"/>
      <c r="K10" s="21"/>
    </row>
    <row r="11" spans="1:11" x14ac:dyDescent="0.2">
      <c r="A11" s="6"/>
      <c r="B11" s="7" t="str">
        <f>'Yr 1 Income Statement'!B7</f>
        <v>Product / Service 1</v>
      </c>
      <c r="C11" s="7"/>
      <c r="D11" s="68">
        <f>'Yr 1 Income Statement'!O7</f>
        <v>0</v>
      </c>
      <c r="E11" s="21"/>
      <c r="G11" s="68">
        <f>'Yr 2 Income Statement'!O7</f>
        <v>0</v>
      </c>
      <c r="H11" s="21"/>
      <c r="J11" s="12">
        <f>'Yr 3 Income Statement'!O7</f>
        <v>0</v>
      </c>
      <c r="K11" s="21"/>
    </row>
    <row r="12" spans="1:11" x14ac:dyDescent="0.2">
      <c r="A12" s="6"/>
      <c r="B12" s="7" t="str">
        <f>'Yr 1 Income Statement'!B8</f>
        <v>Product / Service 2</v>
      </c>
      <c r="C12" s="7"/>
      <c r="D12" s="68">
        <f>'Yr 1 Income Statement'!O8</f>
        <v>0</v>
      </c>
      <c r="E12" s="21"/>
      <c r="G12" s="68">
        <f>'Yr 2 Income Statement'!O8</f>
        <v>0</v>
      </c>
      <c r="H12" s="21"/>
      <c r="J12" s="12">
        <f>'Yr 3 Income Statement'!O8</f>
        <v>0</v>
      </c>
      <c r="K12" s="21"/>
    </row>
    <row r="13" spans="1:11" x14ac:dyDescent="0.2">
      <c r="A13" s="6"/>
      <c r="B13" s="7" t="str">
        <f>'Yr 1 Income Statement'!B9</f>
        <v>Product / Service 3</v>
      </c>
      <c r="C13" s="7"/>
      <c r="D13" s="68">
        <f>'Yr 1 Income Statement'!O9</f>
        <v>0</v>
      </c>
      <c r="E13" s="21"/>
      <c r="G13" s="68">
        <f>'Yr 2 Income Statement'!O9</f>
        <v>0</v>
      </c>
      <c r="H13" s="21"/>
      <c r="J13" s="12">
        <f>'Yr 3 Income Statement'!O9</f>
        <v>0</v>
      </c>
      <c r="K13" s="21"/>
    </row>
    <row r="14" spans="1:11" ht="14.25" x14ac:dyDescent="0.35">
      <c r="A14" s="6"/>
      <c r="B14" s="7" t="str">
        <f>'Yr 1 Income Statement'!B10</f>
        <v>Product / Service 4</v>
      </c>
      <c r="C14" s="7"/>
      <c r="D14" s="69">
        <f>'Yr 1 Income Statement'!O10</f>
        <v>0</v>
      </c>
      <c r="E14" s="21"/>
      <c r="G14" s="69">
        <f>'Yr 2 Income Statement'!O10</f>
        <v>0</v>
      </c>
      <c r="H14" s="21"/>
      <c r="J14" s="77">
        <f>'Yr 3 Income Statement'!O10</f>
        <v>0</v>
      </c>
      <c r="K14" s="21"/>
    </row>
    <row r="15" spans="1:11" x14ac:dyDescent="0.2">
      <c r="A15" s="6" t="s">
        <v>67</v>
      </c>
      <c r="B15" s="7"/>
      <c r="C15" s="7"/>
      <c r="D15" s="68">
        <f>'Yr 1 Income Statement'!O11</f>
        <v>0</v>
      </c>
      <c r="E15" s="21">
        <f>'Yr 1 Income Statement'!P11</f>
        <v>1</v>
      </c>
      <c r="G15" s="68">
        <f>'Yr 2 Income Statement'!O11</f>
        <v>0</v>
      </c>
      <c r="H15" s="21">
        <f>'Yr 2 Income Statement'!P11</f>
        <v>1</v>
      </c>
      <c r="J15" s="68">
        <f>'Yr 3 Income Statement'!O11</f>
        <v>0</v>
      </c>
      <c r="K15" s="21">
        <f>'Yr 3 Income Statement'!P11</f>
        <v>1</v>
      </c>
    </row>
    <row r="16" spans="1:11" x14ac:dyDescent="0.2">
      <c r="A16" s="6"/>
      <c r="B16" s="7"/>
      <c r="C16" s="7"/>
      <c r="D16" s="7"/>
      <c r="E16" s="21"/>
      <c r="G16" s="7"/>
      <c r="H16" s="21"/>
      <c r="J16" s="7"/>
      <c r="K16" s="21"/>
    </row>
    <row r="17" spans="1:11" x14ac:dyDescent="0.2">
      <c r="A17" s="6" t="s">
        <v>76</v>
      </c>
      <c r="B17" s="7"/>
      <c r="C17" s="7"/>
      <c r="D17" s="7"/>
      <c r="E17" s="21"/>
      <c r="G17" s="7"/>
      <c r="H17" s="21"/>
      <c r="J17" s="7"/>
      <c r="K17" s="21"/>
    </row>
    <row r="18" spans="1:11" x14ac:dyDescent="0.2">
      <c r="A18" s="6"/>
      <c r="B18" s="7" t="str">
        <f>B11</f>
        <v>Product / Service 1</v>
      </c>
      <c r="C18" s="7"/>
      <c r="D18" s="68">
        <f>'Yr 1 Income Statement'!O14</f>
        <v>0</v>
      </c>
      <c r="E18" s="21"/>
      <c r="G18" s="68">
        <f>'Yr 2 Income Statement'!O14</f>
        <v>0</v>
      </c>
      <c r="H18" s="21"/>
      <c r="J18" s="12">
        <f>'Yr 3 Income Statement'!O14</f>
        <v>0</v>
      </c>
      <c r="K18" s="21"/>
    </row>
    <row r="19" spans="1:11" x14ac:dyDescent="0.2">
      <c r="A19" s="6"/>
      <c r="B19" s="7" t="str">
        <f>B12</f>
        <v>Product / Service 2</v>
      </c>
      <c r="C19" s="7"/>
      <c r="D19" s="68">
        <f>'Yr 1 Income Statement'!O15</f>
        <v>0</v>
      </c>
      <c r="E19" s="21"/>
      <c r="G19" s="68">
        <f>'Yr 2 Income Statement'!O15</f>
        <v>0</v>
      </c>
      <c r="H19" s="21"/>
      <c r="J19" s="12">
        <f>'Yr 3 Income Statement'!O15</f>
        <v>0</v>
      </c>
      <c r="K19" s="21"/>
    </row>
    <row r="20" spans="1:11" x14ac:dyDescent="0.2">
      <c r="A20" s="6"/>
      <c r="B20" s="7" t="str">
        <f>B13</f>
        <v>Product / Service 3</v>
      </c>
      <c r="C20" s="7"/>
      <c r="D20" s="68">
        <f>'Yr 1 Income Statement'!O16</f>
        <v>0</v>
      </c>
      <c r="E20" s="21"/>
      <c r="G20" s="68">
        <f>'Yr 2 Income Statement'!O16</f>
        <v>0</v>
      </c>
      <c r="H20" s="21"/>
      <c r="J20" s="12">
        <f>'Yr 3 Income Statement'!O16</f>
        <v>0</v>
      </c>
      <c r="K20" s="21"/>
    </row>
    <row r="21" spans="1:11" ht="14.25" x14ac:dyDescent="0.35">
      <c r="A21" s="6"/>
      <c r="B21" s="7" t="str">
        <f>B14</f>
        <v>Product / Service 4</v>
      </c>
      <c r="C21" s="7"/>
      <c r="D21" s="69">
        <f>'Yr 1 Income Statement'!O17</f>
        <v>0</v>
      </c>
      <c r="E21" s="21"/>
      <c r="G21" s="69">
        <f>'Yr 2 Income Statement'!O17</f>
        <v>0</v>
      </c>
      <c r="H21" s="21"/>
      <c r="J21" s="97">
        <f>'Yr 3 Income Statement'!O17</f>
        <v>0</v>
      </c>
      <c r="K21" s="21"/>
    </row>
    <row r="22" spans="1:11" x14ac:dyDescent="0.2">
      <c r="A22" s="6" t="s">
        <v>69</v>
      </c>
      <c r="B22" s="7"/>
      <c r="C22" s="7"/>
      <c r="D22" s="68">
        <f>'Yr 1 Income Statement'!O18</f>
        <v>0</v>
      </c>
      <c r="E22" s="21">
        <f>'Yr 1 Income Statement'!P18</f>
        <v>0</v>
      </c>
      <c r="G22" s="68">
        <f>'Yr 2 Income Statement'!O18</f>
        <v>0</v>
      </c>
      <c r="H22" s="21">
        <f>'Yr 2 Income Statement'!P18</f>
        <v>0</v>
      </c>
      <c r="J22" s="68">
        <f>'Yr 3 Income Statement'!O18</f>
        <v>0</v>
      </c>
      <c r="K22" s="21">
        <f>'Yr 3 Income Statement'!P18</f>
        <v>0</v>
      </c>
    </row>
    <row r="23" spans="1:11" x14ac:dyDescent="0.2">
      <c r="A23" s="6"/>
      <c r="B23" s="7"/>
      <c r="C23" s="7"/>
      <c r="D23" s="7"/>
      <c r="E23" s="21"/>
      <c r="G23" s="7"/>
      <c r="H23" s="21"/>
      <c r="J23" s="7"/>
      <c r="K23" s="21"/>
    </row>
    <row r="24" spans="1:11" x14ac:dyDescent="0.2">
      <c r="A24" s="6" t="s">
        <v>70</v>
      </c>
      <c r="B24" s="7"/>
      <c r="C24" s="7"/>
      <c r="D24" s="68">
        <f>'Yr 1 Income Statement'!O20</f>
        <v>0</v>
      </c>
      <c r="E24" s="21">
        <f>'Yr 1 Income Statement'!P20</f>
        <v>0</v>
      </c>
      <c r="G24" s="68">
        <f>'Yr 2 Income Statement'!O20</f>
        <v>0</v>
      </c>
      <c r="H24" s="21">
        <f>'Yr 2 Income Statement'!P20</f>
        <v>0</v>
      </c>
      <c r="J24" s="68">
        <f>'Yr 3 Income Statement'!O20</f>
        <v>0</v>
      </c>
      <c r="K24" s="21">
        <f>'Yr 3 Income Statement'!P20</f>
        <v>0</v>
      </c>
    </row>
    <row r="25" spans="1:11" x14ac:dyDescent="0.2">
      <c r="A25" s="6"/>
      <c r="B25" s="7"/>
      <c r="C25" s="7"/>
      <c r="D25" s="7"/>
      <c r="E25" s="21"/>
      <c r="G25" s="7"/>
      <c r="H25" s="21"/>
      <c r="J25" s="7"/>
      <c r="K25" s="21"/>
    </row>
    <row r="26" spans="1:11" x14ac:dyDescent="0.2">
      <c r="A26" s="6" t="s">
        <v>74</v>
      </c>
      <c r="B26" s="7"/>
      <c r="C26" s="7"/>
      <c r="D26" s="12"/>
      <c r="E26" s="21"/>
      <c r="G26" s="12"/>
      <c r="H26" s="21"/>
      <c r="J26" s="12"/>
      <c r="K26" s="21"/>
    </row>
    <row r="27" spans="1:11" x14ac:dyDescent="0.2">
      <c r="A27" s="6"/>
      <c r="B27" s="7" t="str">
        <f>'Yr 1 Income Statement'!B23</f>
        <v>Owner's Compensation</v>
      </c>
      <c r="C27" s="7"/>
      <c r="D27" s="12">
        <f>'Yr 1 Income Statement'!O23</f>
        <v>0</v>
      </c>
      <c r="E27" s="21"/>
      <c r="G27" s="12">
        <f>'Yr 2 Income Statement'!O23</f>
        <v>0</v>
      </c>
      <c r="H27" s="21"/>
      <c r="J27" s="12">
        <f>'Yr 3 Income Statement'!O23</f>
        <v>0</v>
      </c>
      <c r="K27" s="21"/>
    </row>
    <row r="28" spans="1:11" x14ac:dyDescent="0.2">
      <c r="A28" s="6"/>
      <c r="B28" s="7" t="str">
        <f>'Yr 1 Income Statement'!B24</f>
        <v>Salaries</v>
      </c>
      <c r="C28" s="7"/>
      <c r="D28" s="12">
        <f>'Yr 1 Income Statement'!O24</f>
        <v>0</v>
      </c>
      <c r="E28" s="21"/>
      <c r="G28" s="12">
        <f>'Yr 2 Income Statement'!O24</f>
        <v>0</v>
      </c>
      <c r="H28" s="21"/>
      <c r="J28" s="12">
        <f>'Yr 3 Income Statement'!O24</f>
        <v>0</v>
      </c>
      <c r="K28" s="21"/>
    </row>
    <row r="29" spans="1:11" x14ac:dyDescent="0.2">
      <c r="A29" s="6"/>
      <c r="B29" s="7" t="str">
        <f>'Yr 1 Income Statement'!B25</f>
        <v>Payroll Taxes</v>
      </c>
      <c r="C29" s="7"/>
      <c r="D29" s="12">
        <f>'Yr 1 Income Statement'!O25</f>
        <v>0</v>
      </c>
      <c r="E29" s="21"/>
      <c r="G29" s="12">
        <f>'Yr 2 Income Statement'!O25</f>
        <v>0</v>
      </c>
      <c r="H29" s="21"/>
      <c r="J29" s="12">
        <f>'Yr 3 Income Statement'!O25</f>
        <v>0</v>
      </c>
      <c r="K29" s="21"/>
    </row>
    <row r="30" spans="1:11" x14ac:dyDescent="0.2">
      <c r="A30" s="6"/>
      <c r="B30" s="7" t="str">
        <f>'Yr 1 Income Statement'!B26</f>
        <v>Worker's Compensation</v>
      </c>
      <c r="C30" s="7"/>
      <c r="D30" s="12">
        <f>'Yr 1 Income Statement'!O26</f>
        <v>0</v>
      </c>
      <c r="E30" s="21"/>
      <c r="G30" s="12">
        <f>'Yr 2 Income Statement'!O26</f>
        <v>0</v>
      </c>
      <c r="H30" s="21"/>
      <c r="J30" s="12">
        <f>'Yr 3 Income Statement'!O26</f>
        <v>0</v>
      </c>
      <c r="K30" s="21"/>
    </row>
    <row r="31" spans="1:11" ht="14.25" x14ac:dyDescent="0.35">
      <c r="A31" s="6"/>
      <c r="B31" s="7" t="str">
        <f>'Yr 1 Income Statement'!B27</f>
        <v>Employee Benefit Programs</v>
      </c>
      <c r="C31" s="7"/>
      <c r="D31" s="31">
        <f>'Yr 1 Income Statement'!O27</f>
        <v>0</v>
      </c>
      <c r="E31" s="21"/>
      <c r="G31" s="31">
        <f>'Yr 2 Income Statement'!O27</f>
        <v>0</v>
      </c>
      <c r="H31" s="21"/>
      <c r="J31" s="31">
        <f>'Yr 3 Income Statement'!O27</f>
        <v>0</v>
      </c>
      <c r="K31" s="21"/>
    </row>
    <row r="32" spans="1:11" x14ac:dyDescent="0.2">
      <c r="A32" s="6" t="s">
        <v>19</v>
      </c>
      <c r="B32" s="7"/>
      <c r="C32" s="7"/>
      <c r="D32" s="12">
        <f>'Yr 1 Income Statement'!O28</f>
        <v>0</v>
      </c>
      <c r="E32" s="21">
        <f>'Yr 1 Income Statement'!P28</f>
        <v>0</v>
      </c>
      <c r="G32" s="12">
        <f>'Yr 2 Income Statement'!O28</f>
        <v>0</v>
      </c>
      <c r="H32" s="21">
        <f>'Yr 2 Income Statement'!P28</f>
        <v>0</v>
      </c>
      <c r="J32" s="12">
        <f>'Yr 3 Income Statement'!O28</f>
        <v>0</v>
      </c>
      <c r="K32" s="21">
        <f>'Yr 3 Income Statement'!P28</f>
        <v>0</v>
      </c>
    </row>
    <row r="33" spans="1:11" x14ac:dyDescent="0.2">
      <c r="A33" s="6"/>
      <c r="B33" s="7"/>
      <c r="C33" s="7"/>
      <c r="D33" s="12"/>
      <c r="E33" s="21"/>
      <c r="G33" s="12"/>
      <c r="H33" s="21"/>
      <c r="J33" s="12"/>
      <c r="K33" s="21"/>
    </row>
    <row r="34" spans="1:11" x14ac:dyDescent="0.2">
      <c r="A34" s="6" t="s">
        <v>73</v>
      </c>
      <c r="B34" s="7"/>
      <c r="C34" s="7"/>
      <c r="D34" s="12"/>
      <c r="E34" s="21"/>
      <c r="G34" s="12"/>
      <c r="H34" s="21"/>
      <c r="J34" s="12"/>
      <c r="K34" s="21"/>
    </row>
    <row r="35" spans="1:11" x14ac:dyDescent="0.2">
      <c r="A35" s="6"/>
      <c r="B35" s="7" t="str">
        <f>'Yr 1 Income Statement'!B31</f>
        <v>Marketing &amp; Advertising</v>
      </c>
      <c r="C35" s="7"/>
      <c r="D35" s="12">
        <f>'Yr 1 Income Statement'!O31</f>
        <v>0</v>
      </c>
      <c r="E35" s="21"/>
      <c r="G35" s="12">
        <f>'Yr 2 Income Statement'!O31</f>
        <v>0</v>
      </c>
      <c r="H35" s="21"/>
      <c r="J35" s="12">
        <f>'Yr 3 Income Statement'!O31</f>
        <v>0</v>
      </c>
      <c r="K35" s="21"/>
    </row>
    <row r="36" spans="1:11" x14ac:dyDescent="0.2">
      <c r="A36" s="6"/>
      <c r="B36" s="7" t="str">
        <f>'Yr 1 Income Statement'!B32</f>
        <v>Car and Truck Expenses</v>
      </c>
      <c r="C36" s="7"/>
      <c r="D36" s="12">
        <f>'Yr 1 Income Statement'!O32</f>
        <v>0</v>
      </c>
      <c r="E36" s="21"/>
      <c r="G36" s="12">
        <f>'Yr 2 Income Statement'!O32</f>
        <v>0</v>
      </c>
      <c r="H36" s="21"/>
      <c r="J36" s="12">
        <f>'Yr 3 Income Statement'!O32</f>
        <v>0</v>
      </c>
      <c r="K36" s="21"/>
    </row>
    <row r="37" spans="1:11" x14ac:dyDescent="0.2">
      <c r="A37" s="6"/>
      <c r="B37" s="7" t="str">
        <f>'Yr 1 Income Statement'!B33</f>
        <v>Credit Card Merchant Fees</v>
      </c>
      <c r="C37" s="7"/>
      <c r="D37" s="12">
        <f>'Yr 1 Income Statement'!O33</f>
        <v>0</v>
      </c>
      <c r="E37" s="21"/>
      <c r="G37" s="12">
        <f>'Yr 2 Income Statement'!O33</f>
        <v>0</v>
      </c>
      <c r="H37" s="21"/>
      <c r="J37" s="12">
        <f>'Yr 3 Income Statement'!O33</f>
        <v>0</v>
      </c>
      <c r="K37" s="21"/>
    </row>
    <row r="38" spans="1:11" x14ac:dyDescent="0.2">
      <c r="A38" s="6"/>
      <c r="B38" s="7" t="str">
        <f>'Yr 1 Income Statement'!B34</f>
        <v>Insurance</v>
      </c>
      <c r="C38" s="7"/>
      <c r="D38" s="12">
        <f>'Yr 1 Income Statement'!O34</f>
        <v>0</v>
      </c>
      <c r="E38" s="21"/>
      <c r="G38" s="12">
        <f>'Yr 2 Income Statement'!O34</f>
        <v>0</v>
      </c>
      <c r="H38" s="21"/>
      <c r="J38" s="12">
        <f>'Yr 3 Income Statement'!O34</f>
        <v>0</v>
      </c>
      <c r="K38" s="21"/>
    </row>
    <row r="39" spans="1:11" x14ac:dyDescent="0.2">
      <c r="A39" s="6"/>
      <c r="B39" s="7" t="str">
        <f>'Yr 1 Income Statement'!B35</f>
        <v>Legal and Accounting Fees</v>
      </c>
      <c r="C39" s="7"/>
      <c r="D39" s="12">
        <f>'Yr 1 Income Statement'!O35</f>
        <v>0</v>
      </c>
      <c r="E39" s="21"/>
      <c r="G39" s="12">
        <f>'Yr 2 Income Statement'!O35</f>
        <v>0</v>
      </c>
      <c r="H39" s="21"/>
      <c r="J39" s="12">
        <f>'Yr 3 Income Statement'!O35</f>
        <v>0</v>
      </c>
      <c r="K39" s="21"/>
    </row>
    <row r="40" spans="1:11" x14ac:dyDescent="0.2">
      <c r="A40" s="6"/>
      <c r="B40" s="7" t="str">
        <f>'Yr 1 Income Statement'!B36</f>
        <v>Office Expenses</v>
      </c>
      <c r="C40" s="7"/>
      <c r="D40" s="12">
        <f>'Yr 1 Income Statement'!O36</f>
        <v>0</v>
      </c>
      <c r="E40" s="21"/>
      <c r="G40" s="12">
        <f>'Yr 2 Income Statement'!O36</f>
        <v>0</v>
      </c>
      <c r="H40" s="21"/>
      <c r="J40" s="12">
        <f>'Yr 3 Income Statement'!O36</f>
        <v>0</v>
      </c>
      <c r="K40" s="21"/>
    </row>
    <row r="41" spans="1:11" x14ac:dyDescent="0.2">
      <c r="A41" s="6"/>
      <c r="B41" s="7" t="str">
        <f>'Yr 1 Income Statement'!B37</f>
        <v>Postage and Shipping</v>
      </c>
      <c r="C41" s="7"/>
      <c r="D41" s="12">
        <f>'Yr 1 Income Statement'!O37</f>
        <v>0</v>
      </c>
      <c r="E41" s="21"/>
      <c r="G41" s="12">
        <f>'Yr 2 Income Statement'!O37</f>
        <v>0</v>
      </c>
      <c r="H41" s="21"/>
      <c r="J41" s="12">
        <f>'Yr 3 Income Statement'!O37</f>
        <v>0</v>
      </c>
      <c r="K41" s="21"/>
    </row>
    <row r="42" spans="1:11" x14ac:dyDescent="0.2">
      <c r="A42" s="6"/>
      <c r="B42" s="7" t="str">
        <f>'Yr 1 Income Statement'!B38</f>
        <v>Rent on Business Property</v>
      </c>
      <c r="C42" s="7"/>
      <c r="D42" s="12">
        <f>'Yr 1 Income Statement'!O38</f>
        <v>0</v>
      </c>
      <c r="E42" s="21"/>
      <c r="G42" s="12">
        <f>'Yr 2 Income Statement'!O38</f>
        <v>0</v>
      </c>
      <c r="H42" s="21"/>
      <c r="J42" s="12">
        <f>'Yr 3 Income Statement'!O38</f>
        <v>0</v>
      </c>
      <c r="K42" s="21"/>
    </row>
    <row r="43" spans="1:11" x14ac:dyDescent="0.2">
      <c r="A43" s="6"/>
      <c r="B43" s="7" t="str">
        <f>'Yr 1 Income Statement'!B39</f>
        <v>Rent on Equipment</v>
      </c>
      <c r="C43" s="7"/>
      <c r="D43" s="12">
        <f>'Yr 1 Income Statement'!O39</f>
        <v>0</v>
      </c>
      <c r="E43" s="21"/>
      <c r="G43" s="12">
        <f>'Yr 2 Income Statement'!O39</f>
        <v>0</v>
      </c>
      <c r="H43" s="21"/>
      <c r="J43" s="12">
        <f>'Yr 3 Income Statement'!O39</f>
        <v>0</v>
      </c>
      <c r="K43" s="21"/>
    </row>
    <row r="44" spans="1:11" x14ac:dyDescent="0.2">
      <c r="A44" s="6"/>
      <c r="B44" s="7" t="str">
        <f>'Yr 1 Income Statement'!B40</f>
        <v>Repairs</v>
      </c>
      <c r="C44" s="7"/>
      <c r="D44" s="12">
        <f>'Yr 1 Income Statement'!O40</f>
        <v>0</v>
      </c>
      <c r="E44" s="21"/>
      <c r="G44" s="12">
        <f>'Yr 2 Income Statement'!O40</f>
        <v>0</v>
      </c>
      <c r="H44" s="21"/>
      <c r="J44" s="12">
        <f>'Yr 3 Income Statement'!O40</f>
        <v>0</v>
      </c>
      <c r="K44" s="21"/>
    </row>
    <row r="45" spans="1:11" x14ac:dyDescent="0.2">
      <c r="A45" s="6"/>
      <c r="B45" s="7" t="str">
        <f>'Yr 1 Income Statement'!B41</f>
        <v>Supplies</v>
      </c>
      <c r="C45" s="7"/>
      <c r="D45" s="12">
        <f>'Yr 1 Income Statement'!O41</f>
        <v>0</v>
      </c>
      <c r="E45" s="21"/>
      <c r="G45" s="12">
        <f>'Yr 2 Income Statement'!O41</f>
        <v>0</v>
      </c>
      <c r="H45" s="21"/>
      <c r="J45" s="12">
        <f>'Yr 3 Income Statement'!O41</f>
        <v>0</v>
      </c>
      <c r="K45" s="21"/>
    </row>
    <row r="46" spans="1:11" x14ac:dyDescent="0.2">
      <c r="A46" s="6"/>
      <c r="B46" s="7" t="str">
        <f>'Yr 1 Income Statement'!B42</f>
        <v>Telephone &amp; Internet</v>
      </c>
      <c r="C46" s="7"/>
      <c r="D46" s="12">
        <f>'Yr 1 Income Statement'!O42</f>
        <v>0</v>
      </c>
      <c r="E46" s="21"/>
      <c r="G46" s="12">
        <f>'Yr 2 Income Statement'!O42</f>
        <v>0</v>
      </c>
      <c r="H46" s="21"/>
      <c r="J46" s="12">
        <f>'Yr 3 Income Statement'!O42</f>
        <v>0</v>
      </c>
      <c r="K46" s="21"/>
    </row>
    <row r="47" spans="1:11" x14ac:dyDescent="0.2">
      <c r="A47" s="6"/>
      <c r="B47" s="7" t="str">
        <f>'Yr 1 Income Statement'!B43</f>
        <v>Travel</v>
      </c>
      <c r="C47" s="7"/>
      <c r="D47" s="12">
        <f>'Yr 1 Income Statement'!O43</f>
        <v>0</v>
      </c>
      <c r="E47" s="21"/>
      <c r="G47" s="12">
        <f>'Yr 2 Income Statement'!O43</f>
        <v>0</v>
      </c>
      <c r="H47" s="21"/>
      <c r="J47" s="12">
        <f>'Yr 3 Income Statement'!O43</f>
        <v>0</v>
      </c>
      <c r="K47" s="21"/>
    </row>
    <row r="48" spans="1:11" x14ac:dyDescent="0.2">
      <c r="A48" s="6"/>
      <c r="B48" s="7" t="str">
        <f>'Yr 1 Income Statement'!B44</f>
        <v>Utilities</v>
      </c>
      <c r="C48" s="7"/>
      <c r="D48" s="12">
        <f>'Yr 1 Income Statement'!O44</f>
        <v>0</v>
      </c>
      <c r="E48" s="21"/>
      <c r="G48" s="12">
        <f>'Yr 2 Income Statement'!O44</f>
        <v>0</v>
      </c>
      <c r="H48" s="21"/>
      <c r="J48" s="12">
        <f>'Yr 3 Income Statement'!O44</f>
        <v>0</v>
      </c>
      <c r="K48" s="21"/>
    </row>
    <row r="49" spans="1:11" x14ac:dyDescent="0.2">
      <c r="A49" s="6"/>
      <c r="B49" s="7" t="str">
        <f>'Yr 1 Income Statement'!B45</f>
        <v>Miscellaneous Expenses</v>
      </c>
      <c r="C49" s="7"/>
      <c r="D49" s="29">
        <f>'Yr 1 Income Statement'!O45</f>
        <v>0</v>
      </c>
      <c r="E49" s="21"/>
      <c r="G49" s="29">
        <f>'Yr 2 Income Statement'!O45</f>
        <v>0</v>
      </c>
      <c r="H49" s="21"/>
      <c r="J49" s="29">
        <f>'Yr 3 Income Statement'!O45</f>
        <v>0</v>
      </c>
      <c r="K49" s="21"/>
    </row>
    <row r="50" spans="1:11" x14ac:dyDescent="0.2">
      <c r="A50" s="6"/>
      <c r="B50" s="7" t="str">
        <f>'Yr 1 Income Statement'!B46</f>
        <v>Amortized Start-up Expenses</v>
      </c>
      <c r="C50" s="7"/>
      <c r="D50" s="29">
        <f>'Yr 1 Income Statement'!O46</f>
        <v>0</v>
      </c>
      <c r="E50" s="21"/>
      <c r="G50" s="29">
        <f>'Yr 2 Income Statement'!O46</f>
        <v>0</v>
      </c>
      <c r="H50" s="21"/>
      <c r="J50" s="29">
        <f>'Yr 3 Income Statement'!O46</f>
        <v>0</v>
      </c>
      <c r="K50" s="21"/>
    </row>
    <row r="51" spans="1:11" ht="14.25" x14ac:dyDescent="0.35">
      <c r="A51" s="6"/>
      <c r="B51" s="7" t="str">
        <f>'Yr 1 Income Statement'!B47</f>
        <v>Depreciation</v>
      </c>
      <c r="C51" s="7"/>
      <c r="D51" s="31">
        <f>'Yr 1 Income Statement'!O47</f>
        <v>0</v>
      </c>
      <c r="E51" s="21"/>
      <c r="G51" s="31">
        <f>'Yr 2 Income Statement'!O47</f>
        <v>0</v>
      </c>
      <c r="H51" s="21"/>
      <c r="J51" s="31">
        <f>'Yr 3 Income Statement'!O47</f>
        <v>0</v>
      </c>
      <c r="K51" s="21"/>
    </row>
    <row r="52" spans="1:11" x14ac:dyDescent="0.2">
      <c r="A52" s="6" t="s">
        <v>21</v>
      </c>
      <c r="B52" s="7"/>
      <c r="C52" s="7"/>
      <c r="D52" s="12">
        <f>'Yr 1 Income Statement'!O48</f>
        <v>0</v>
      </c>
      <c r="E52" s="21">
        <f>'Yr 1 Income Statement'!P48</f>
        <v>0</v>
      </c>
      <c r="G52" s="12">
        <f>'Yr 2 Income Statement'!O48</f>
        <v>0</v>
      </c>
      <c r="H52" s="21">
        <f>'Yr 2 Income Statement'!P48</f>
        <v>0</v>
      </c>
      <c r="J52" s="12">
        <f>'Yr 3 Income Statement'!O48</f>
        <v>0</v>
      </c>
      <c r="K52" s="21">
        <f>'Yr 3 Income Statement'!P48</f>
        <v>0</v>
      </c>
    </row>
    <row r="53" spans="1:11" x14ac:dyDescent="0.2">
      <c r="A53" s="6"/>
      <c r="B53" s="7"/>
      <c r="C53" s="7"/>
      <c r="D53" s="7"/>
      <c r="E53" s="21"/>
      <c r="G53" s="7"/>
      <c r="H53" s="21"/>
      <c r="J53" s="7"/>
      <c r="K53" s="21"/>
    </row>
    <row r="54" spans="1:11" x14ac:dyDescent="0.2">
      <c r="A54" s="6" t="s">
        <v>72</v>
      </c>
      <c r="B54" s="7"/>
      <c r="C54" s="7"/>
      <c r="D54" s="7"/>
      <c r="E54" s="21"/>
      <c r="G54" s="7"/>
      <c r="H54" s="21"/>
      <c r="J54" s="7"/>
      <c r="K54" s="21"/>
    </row>
    <row r="55" spans="1:11" x14ac:dyDescent="0.2">
      <c r="A55" s="6"/>
      <c r="B55" s="7" t="str">
        <f>'Yr 1 Income Statement'!B51</f>
        <v>Commercial Loan</v>
      </c>
      <c r="C55" s="7"/>
      <c r="D55" s="68">
        <f>'Yr 1 Income Statement'!O51</f>
        <v>0</v>
      </c>
      <c r="E55" s="21"/>
      <c r="G55" s="68">
        <f>'Yr 2 Income Statement'!O51</f>
        <v>0</v>
      </c>
      <c r="H55" s="21"/>
      <c r="J55" s="68">
        <f>'Yr 3 Income Statement'!O51</f>
        <v>0</v>
      </c>
      <c r="K55" s="21"/>
    </row>
    <row r="56" spans="1:11" x14ac:dyDescent="0.2">
      <c r="A56" s="6"/>
      <c r="B56" s="7" t="str">
        <f>'Yr 1 Income Statement'!B52</f>
        <v>Commercial Mortgage</v>
      </c>
      <c r="C56" s="7"/>
      <c r="D56" s="68">
        <f>'Yr 1 Income Statement'!O52</f>
        <v>0</v>
      </c>
      <c r="E56" s="21"/>
      <c r="G56" s="68">
        <f>'Yr 2 Income Statement'!O52</f>
        <v>0</v>
      </c>
      <c r="H56" s="21"/>
      <c r="J56" s="68">
        <f>'Yr 3 Income Statement'!O52</f>
        <v>0</v>
      </c>
      <c r="K56" s="21"/>
    </row>
    <row r="57" spans="1:11" ht="14.25" x14ac:dyDescent="0.35">
      <c r="A57" s="6"/>
      <c r="B57" s="7" t="str">
        <f>'Yr 1 Income Statement'!B53</f>
        <v>Line of Credit</v>
      </c>
      <c r="C57" s="7"/>
      <c r="D57" s="31">
        <f>'Yr 1 Income Statement'!O53</f>
        <v>0</v>
      </c>
      <c r="E57" s="21"/>
      <c r="G57" s="31">
        <f>'Yr 2 Income Statement'!O53</f>
        <v>0</v>
      </c>
      <c r="H57" s="21"/>
      <c r="J57" s="31">
        <f>'Yr 3 Income Statement'!O53</f>
        <v>0</v>
      </c>
      <c r="K57" s="21"/>
    </row>
    <row r="58" spans="1:11" x14ac:dyDescent="0.2">
      <c r="A58" s="6" t="s">
        <v>99</v>
      </c>
      <c r="B58" s="7"/>
      <c r="C58" s="7"/>
      <c r="D58" s="68">
        <f>'Yr 1 Income Statement'!O54</f>
        <v>0</v>
      </c>
      <c r="E58" s="21">
        <f>'Yr 1 Income Statement'!P54</f>
        <v>0</v>
      </c>
      <c r="G58" s="68">
        <f>'Yr 2 Income Statement'!O54</f>
        <v>0</v>
      </c>
      <c r="H58" s="21">
        <f>'Yr 2 Income Statement'!P54</f>
        <v>0</v>
      </c>
      <c r="J58" s="68">
        <f>'Yr 3 Income Statement'!O54</f>
        <v>0</v>
      </c>
      <c r="K58" s="21">
        <f>'Yr 3 Income Statement'!P54</f>
        <v>0</v>
      </c>
    </row>
    <row r="59" spans="1:11" x14ac:dyDescent="0.2">
      <c r="A59" s="6"/>
      <c r="B59" s="7"/>
      <c r="C59" s="7"/>
      <c r="D59" s="68"/>
      <c r="E59" s="21"/>
      <c r="G59" s="68"/>
      <c r="H59" s="21"/>
      <c r="J59" s="68"/>
      <c r="K59" s="21"/>
    </row>
    <row r="60" spans="1:11" x14ac:dyDescent="0.2">
      <c r="A60" s="6" t="s">
        <v>271</v>
      </c>
      <c r="B60" s="7"/>
      <c r="C60" s="7"/>
      <c r="D60" s="68">
        <f>'Yr 1 Income Statement'!O56</f>
        <v>0</v>
      </c>
      <c r="E60" s="21"/>
      <c r="G60" s="68">
        <f>'Yr 2 Income Statement'!O56</f>
        <v>0</v>
      </c>
      <c r="H60" s="21"/>
      <c r="J60" s="68">
        <f>'Yr 3 Income Statement'!O56</f>
        <v>0</v>
      </c>
      <c r="K60" s="21"/>
    </row>
    <row r="61" spans="1:11" x14ac:dyDescent="0.2">
      <c r="A61" s="6"/>
      <c r="B61" s="7"/>
      <c r="C61" s="7"/>
      <c r="D61" s="68"/>
      <c r="E61" s="21"/>
      <c r="G61" s="68"/>
      <c r="H61" s="21"/>
      <c r="J61" s="68"/>
      <c r="K61" s="21"/>
    </row>
    <row r="62" spans="1:11" x14ac:dyDescent="0.2">
      <c r="A62" s="6" t="s">
        <v>268</v>
      </c>
      <c r="B62" s="7"/>
      <c r="C62" s="7"/>
      <c r="D62" s="68">
        <f>'Yr 1 Income Statement'!O58</f>
        <v>0</v>
      </c>
      <c r="E62" s="21"/>
      <c r="G62" s="68">
        <f>'Yr 2 Income Statement'!O58</f>
        <v>0</v>
      </c>
      <c r="H62" s="21"/>
      <c r="J62" s="68">
        <f>'Yr 3 Income Statement'!O58</f>
        <v>0</v>
      </c>
      <c r="K62" s="21"/>
    </row>
    <row r="63" spans="1:11" x14ac:dyDescent="0.2">
      <c r="A63" s="6"/>
      <c r="B63" s="7"/>
      <c r="C63" s="7"/>
      <c r="D63" s="7"/>
      <c r="E63" s="21"/>
      <c r="G63" s="7"/>
      <c r="H63" s="21"/>
      <c r="J63" s="7"/>
      <c r="K63" s="21"/>
    </row>
    <row r="64" spans="1:11" ht="12.75" thickBot="1" x14ac:dyDescent="0.25">
      <c r="A64" s="6" t="s">
        <v>100</v>
      </c>
      <c r="B64" s="7"/>
      <c r="C64" s="7"/>
      <c r="D64" s="70">
        <f>'Yr 1 Income Statement'!O60</f>
        <v>0</v>
      </c>
      <c r="E64" s="21">
        <f>'Yr 1 Income Statement'!P60</f>
        <v>0</v>
      </c>
      <c r="G64" s="70">
        <f>'Yr 2 Income Statement'!O60</f>
        <v>0</v>
      </c>
      <c r="H64" s="21">
        <f>'Yr 2 Income Statement'!P60</f>
        <v>0</v>
      </c>
      <c r="J64" s="70">
        <f>'Yr 3 Income Statement'!O60</f>
        <v>0</v>
      </c>
      <c r="K64" s="21">
        <f>'Yr 3 Income Statement'!P60</f>
        <v>0</v>
      </c>
    </row>
    <row r="65" ht="12.75" thickTop="1" x14ac:dyDescent="0.2"/>
  </sheetData>
  <phoneticPr fontId="0" type="noConversion"/>
  <pageMargins left="0.75" right="0.75" top="1" bottom="0.79" header="0.5" footer="0.5"/>
  <pageSetup scale="90" orientation="portrait" blackAndWhite="1" horizontalDpi="300"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workbookViewId="0">
      <selection activeCell="B23" sqref="B23"/>
    </sheetView>
  </sheetViews>
  <sheetFormatPr defaultColWidth="9.140625" defaultRowHeight="12" x14ac:dyDescent="0.2"/>
  <cols>
    <col min="1" max="1" width="37.85546875" style="7" customWidth="1"/>
    <col min="2" max="2" width="18.28515625" style="7" customWidth="1"/>
    <col min="3" max="3" width="11.85546875" style="7" customWidth="1"/>
    <col min="4" max="4" width="10" style="7" bestFit="1" customWidth="1"/>
    <col min="5" max="16384" width="9.140625" style="7"/>
  </cols>
  <sheetData>
    <row r="1" spans="1:2" x14ac:dyDescent="0.2">
      <c r="A1" s="205">
        <f>'Required Funds'!A1</f>
        <v>0</v>
      </c>
    </row>
    <row r="2" spans="1:2" x14ac:dyDescent="0.2">
      <c r="A2" s="6" t="s">
        <v>138</v>
      </c>
    </row>
    <row r="5" spans="1:2" x14ac:dyDescent="0.2">
      <c r="A5" s="27" t="s">
        <v>139</v>
      </c>
      <c r="B5" s="20">
        <f>'Yr 1 Income Statement'!O48+'Yr 1 Income Statement'!O54+'Yr 1 Income Statement'!O28</f>
        <v>0</v>
      </c>
    </row>
    <row r="6" spans="1:2" x14ac:dyDescent="0.2">
      <c r="A6" s="27"/>
      <c r="B6" s="23"/>
    </row>
    <row r="7" spans="1:2" x14ac:dyDescent="0.2">
      <c r="A7" s="7" t="s">
        <v>140</v>
      </c>
      <c r="B7" s="80">
        <f>'Yr 1 Income Statement'!P18</f>
        <v>0</v>
      </c>
    </row>
    <row r="8" spans="1:2" x14ac:dyDescent="0.2">
      <c r="A8" s="7" t="s">
        <v>141</v>
      </c>
      <c r="B8" s="81">
        <f>'Yr 1 Income Statement'!P20</f>
        <v>0</v>
      </c>
    </row>
    <row r="9" spans="1:2" x14ac:dyDescent="0.2">
      <c r="B9" s="80">
        <f>B7+B8</f>
        <v>0</v>
      </c>
    </row>
    <row r="11" spans="1:2" ht="14.25" x14ac:dyDescent="0.35">
      <c r="A11" s="7" t="s">
        <v>143</v>
      </c>
      <c r="B11" s="82">
        <f>B5</f>
        <v>0</v>
      </c>
    </row>
    <row r="12" spans="1:2" x14ac:dyDescent="0.2">
      <c r="B12" s="80">
        <f>B8</f>
        <v>0</v>
      </c>
    </row>
    <row r="14" spans="1:2" x14ac:dyDescent="0.2">
      <c r="A14" s="83"/>
      <c r="B14" s="84"/>
    </row>
    <row r="15" spans="1:2" x14ac:dyDescent="0.2">
      <c r="A15" s="47" t="s">
        <v>142</v>
      </c>
      <c r="B15" s="85">
        <f>IF(B5=0,0,B5/B8)</f>
        <v>0</v>
      </c>
    </row>
    <row r="16" spans="1:2" x14ac:dyDescent="0.2">
      <c r="A16" s="18"/>
      <c r="B16" s="50"/>
    </row>
    <row r="18" spans="1:4" ht="12.75" thickBot="1" x14ac:dyDescent="0.25"/>
    <row r="19" spans="1:4" ht="36" x14ac:dyDescent="0.2">
      <c r="A19" s="156"/>
      <c r="B19" s="164" t="s">
        <v>302</v>
      </c>
      <c r="C19" s="165" t="s">
        <v>303</v>
      </c>
      <c r="D19" s="157" t="s">
        <v>297</v>
      </c>
    </row>
    <row r="20" spans="1:4" x14ac:dyDescent="0.2">
      <c r="A20" s="158" t="str">
        <f>'Gross Margins'!A7</f>
        <v>Product / Service 1</v>
      </c>
      <c r="B20" s="159">
        <f>IFERROR(0,'Sales Forecast'!R18)</f>
        <v>0</v>
      </c>
      <c r="C20" s="160">
        <f>B20*$B$15</f>
        <v>0</v>
      </c>
      <c r="D20" s="166">
        <f>IFERROR(ROUND(C20/'Gross Margins'!C9,0),0)</f>
        <v>0</v>
      </c>
    </row>
    <row r="21" spans="1:4" x14ac:dyDescent="0.2">
      <c r="A21" s="158" t="str">
        <f>'Gross Margins'!A24</f>
        <v>Product / Service 2</v>
      </c>
      <c r="B21" s="159">
        <f>IFERROR(0,'Sales Forecast'!R19)</f>
        <v>0</v>
      </c>
      <c r="C21" s="160">
        <f t="shared" ref="C21:C22" si="0">B21*$B$15</f>
        <v>0</v>
      </c>
      <c r="D21" s="166">
        <f>IFERROR(ROUND(C21/'Gross Margins'!C26,0),0)</f>
        <v>0</v>
      </c>
    </row>
    <row r="22" spans="1:4" x14ac:dyDescent="0.2">
      <c r="A22" s="158" t="str">
        <f>'Gross Margins'!A41</f>
        <v>Product / Service 3</v>
      </c>
      <c r="B22" s="159">
        <f>IFERROR(0,'Sales Forecast'!R20)</f>
        <v>0</v>
      </c>
      <c r="C22" s="160">
        <f t="shared" si="0"/>
        <v>0</v>
      </c>
      <c r="D22" s="166">
        <f>IFERROR(ROUND(C22/'Gross Margins'!C43,0),0)</f>
        <v>0</v>
      </c>
    </row>
    <row r="23" spans="1:4" x14ac:dyDescent="0.2">
      <c r="A23" s="158" t="str">
        <f>'Gross Margins'!A58</f>
        <v>Product / Service 4</v>
      </c>
      <c r="B23" s="159">
        <f>IFERROR(0,'Sales Forecast'!R21)</f>
        <v>0</v>
      </c>
      <c r="C23" s="160">
        <f t="shared" ref="C23" si="1">B23*$B$15</f>
        <v>0</v>
      </c>
      <c r="D23" s="166">
        <f>IFERROR(ROUND(C23/'Gross Margins'!C60,0),0)</f>
        <v>0</v>
      </c>
    </row>
    <row r="24" spans="1:4" ht="12.75" thickBot="1" x14ac:dyDescent="0.25">
      <c r="A24" s="161" t="s">
        <v>298</v>
      </c>
      <c r="B24" s="162"/>
      <c r="C24" s="163">
        <f>SUM(C20:C23)</f>
        <v>0</v>
      </c>
      <c r="D24" s="167">
        <f>SUM(D20:D23)</f>
        <v>0</v>
      </c>
    </row>
  </sheetData>
  <phoneticPr fontId="0" type="noConversion"/>
  <pageMargins left="0.75" right="0.75" top="1" bottom="1" header="0.5" footer="0.5"/>
  <pageSetup orientation="portrait" blackAndWhite="1"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2"/>
  <sheetViews>
    <sheetView workbookViewId="0">
      <pane xSplit="2" ySplit="4" topLeftCell="C5" activePane="bottomRight" state="frozen"/>
      <selection pane="topRight" activeCell="C1" sqref="C1"/>
      <selection pane="bottomLeft" activeCell="A5" sqref="A5"/>
      <selection pane="bottomRight" activeCell="C51" sqref="C51"/>
    </sheetView>
  </sheetViews>
  <sheetFormatPr defaultColWidth="9.140625" defaultRowHeight="12" x14ac:dyDescent="0.2"/>
  <cols>
    <col min="1" max="1" width="2.7109375" style="6" customWidth="1"/>
    <col min="2" max="2" width="26" style="7" customWidth="1"/>
    <col min="3" max="15" width="10.7109375" style="7" customWidth="1"/>
    <col min="16" max="16" width="10.42578125" style="21" customWidth="1"/>
    <col min="17" max="16384" width="9.140625" style="7"/>
  </cols>
  <sheetData>
    <row r="1" spans="1:16" x14ac:dyDescent="0.2">
      <c r="A1" s="6">
        <f>'Required Funds'!A1</f>
        <v>0</v>
      </c>
    </row>
    <row r="3" spans="1:16" x14ac:dyDescent="0.2">
      <c r="A3" s="60" t="str">
        <f>CONCATENATE('Monthly Budget'!C4," ","PROJECTED INCOME STATEMENT")</f>
        <v>Year 1 PROJECTED INCOME STATEMENT</v>
      </c>
      <c r="B3" s="60"/>
      <c r="C3" s="49"/>
      <c r="D3" s="49"/>
      <c r="E3" s="49"/>
      <c r="F3" s="49"/>
      <c r="G3" s="49"/>
      <c r="H3" s="49"/>
      <c r="I3" s="49"/>
      <c r="J3" s="49"/>
      <c r="K3" s="49"/>
      <c r="L3" s="49"/>
      <c r="M3" s="49"/>
      <c r="N3" s="49"/>
      <c r="O3" s="49"/>
      <c r="P3" s="61"/>
    </row>
    <row r="4" spans="1:16" s="6" customFormat="1" x14ac:dyDescent="0.2">
      <c r="A4" s="62"/>
      <c r="B4" s="62"/>
      <c r="C4" s="63" t="str">
        <f>'Sales Forecast'!C7</f>
        <v>Month 1</v>
      </c>
      <c r="D4" s="63" t="str">
        <f>'Sales Forecast'!D7</f>
        <v>Month 2</v>
      </c>
      <c r="E4" s="63" t="str">
        <f>'Sales Forecast'!E7</f>
        <v>Month 3</v>
      </c>
      <c r="F4" s="63" t="str">
        <f>'Sales Forecast'!F7</f>
        <v>Month 4</v>
      </c>
      <c r="G4" s="63" t="str">
        <f>'Sales Forecast'!G7</f>
        <v>Month 5</v>
      </c>
      <c r="H4" s="63" t="str">
        <f>'Sales Forecast'!H7</f>
        <v>Month 6</v>
      </c>
      <c r="I4" s="63" t="str">
        <f>'Sales Forecast'!I7</f>
        <v>Month 7</v>
      </c>
      <c r="J4" s="63" t="str">
        <f>'Sales Forecast'!J7</f>
        <v>Month 8</v>
      </c>
      <c r="K4" s="63" t="str">
        <f>'Sales Forecast'!K7</f>
        <v>Month 9</v>
      </c>
      <c r="L4" s="63" t="str">
        <f>'Sales Forecast'!L7</f>
        <v>Month 10</v>
      </c>
      <c r="M4" s="63" t="str">
        <f>'Sales Forecast'!M7</f>
        <v>Month 11</v>
      </c>
      <c r="N4" s="63" t="str">
        <f>'Sales Forecast'!N7</f>
        <v>Month 12</v>
      </c>
      <c r="O4" s="63" t="s">
        <v>65</v>
      </c>
      <c r="P4" s="64" t="s">
        <v>66</v>
      </c>
    </row>
    <row r="5" spans="1:16" s="6" customFormat="1" x14ac:dyDescent="0.2">
      <c r="A5" s="65"/>
      <c r="B5" s="65"/>
      <c r="C5" s="66"/>
      <c r="D5" s="66"/>
      <c r="E5" s="66"/>
      <c r="F5" s="66"/>
      <c r="G5" s="66"/>
      <c r="H5" s="66"/>
      <c r="I5" s="66"/>
      <c r="J5" s="66"/>
      <c r="K5" s="66"/>
      <c r="L5" s="66"/>
      <c r="M5" s="66"/>
      <c r="N5" s="66"/>
      <c r="O5" s="66"/>
      <c r="P5" s="67"/>
    </row>
    <row r="6" spans="1:16" x14ac:dyDescent="0.2">
      <c r="A6" s="6" t="s">
        <v>75</v>
      </c>
    </row>
    <row r="7" spans="1:16" x14ac:dyDescent="0.2">
      <c r="B7" s="7" t="str">
        <f>'Gross Margins'!A7</f>
        <v>Product / Service 1</v>
      </c>
      <c r="C7" s="12">
        <f>'Sales Forecast'!C9*'Gross Margins'!$C$9</f>
        <v>0</v>
      </c>
      <c r="D7" s="12">
        <f>'Sales Forecast'!D9*'Gross Margins'!$C$9</f>
        <v>0</v>
      </c>
      <c r="E7" s="12">
        <f>'Sales Forecast'!E9*'Gross Margins'!$C$9</f>
        <v>0</v>
      </c>
      <c r="F7" s="12">
        <f>'Sales Forecast'!F9*'Gross Margins'!$C$9</f>
        <v>0</v>
      </c>
      <c r="G7" s="12">
        <f>'Sales Forecast'!G9*'Gross Margins'!$C$9</f>
        <v>0</v>
      </c>
      <c r="H7" s="12">
        <f>'Sales Forecast'!H9*'Gross Margins'!$C$9</f>
        <v>0</v>
      </c>
      <c r="I7" s="12">
        <f>'Sales Forecast'!I9*'Gross Margins'!$C$9</f>
        <v>0</v>
      </c>
      <c r="J7" s="12">
        <f>'Sales Forecast'!J9*'Gross Margins'!$C$9</f>
        <v>0</v>
      </c>
      <c r="K7" s="12">
        <f>'Sales Forecast'!K9*'Gross Margins'!$C$9</f>
        <v>0</v>
      </c>
      <c r="L7" s="12">
        <f>'Sales Forecast'!L9*'Gross Margins'!$C$9</f>
        <v>0</v>
      </c>
      <c r="M7" s="12">
        <f>'Sales Forecast'!M9*'Gross Margins'!$C$9</f>
        <v>0</v>
      </c>
      <c r="N7" s="12">
        <f>'Sales Forecast'!N9*'Gross Margins'!$C$9</f>
        <v>0</v>
      </c>
      <c r="O7" s="68">
        <f>SUM(C7:N7)</f>
        <v>0</v>
      </c>
    </row>
    <row r="8" spans="1:16" x14ac:dyDescent="0.2">
      <c r="B8" s="7" t="str">
        <f>'Gross Margins'!A24</f>
        <v>Product / Service 2</v>
      </c>
      <c r="C8" s="12">
        <f>'Sales Forecast'!C10*'Gross Margins'!$C$26</f>
        <v>0</v>
      </c>
      <c r="D8" s="12">
        <f>'Sales Forecast'!D10*'Gross Margins'!$C$26</f>
        <v>0</v>
      </c>
      <c r="E8" s="12">
        <f>'Sales Forecast'!E10*'Gross Margins'!$C$26</f>
        <v>0</v>
      </c>
      <c r="F8" s="12">
        <f>'Sales Forecast'!F10*'Gross Margins'!$C$26</f>
        <v>0</v>
      </c>
      <c r="G8" s="12">
        <f>'Sales Forecast'!G10*'Gross Margins'!$C$26</f>
        <v>0</v>
      </c>
      <c r="H8" s="12">
        <f>'Sales Forecast'!H10*'Gross Margins'!$C$26</f>
        <v>0</v>
      </c>
      <c r="I8" s="12">
        <f>'Sales Forecast'!I10*'Gross Margins'!$C$26</f>
        <v>0</v>
      </c>
      <c r="J8" s="12">
        <f>'Sales Forecast'!J10*'Gross Margins'!$C$26</f>
        <v>0</v>
      </c>
      <c r="K8" s="12">
        <f>'Sales Forecast'!K10*'Gross Margins'!$C$26</f>
        <v>0</v>
      </c>
      <c r="L8" s="12">
        <f>'Sales Forecast'!L10*'Gross Margins'!$C$26</f>
        <v>0</v>
      </c>
      <c r="M8" s="12">
        <f>'Sales Forecast'!M10*'Gross Margins'!$C$26</f>
        <v>0</v>
      </c>
      <c r="N8" s="12">
        <f>'Sales Forecast'!N10*'Gross Margins'!$C$26</f>
        <v>0</v>
      </c>
      <c r="O8" s="68">
        <f>SUM(C8:N8)</f>
        <v>0</v>
      </c>
    </row>
    <row r="9" spans="1:16" x14ac:dyDescent="0.2">
      <c r="B9" s="7" t="str">
        <f>'Gross Margins'!A41</f>
        <v>Product / Service 3</v>
      </c>
      <c r="C9" s="12">
        <f>'Sales Forecast'!C11*'Gross Margins'!$C$43</f>
        <v>0</v>
      </c>
      <c r="D9" s="12">
        <f>'Sales Forecast'!D11*'Gross Margins'!$C$43</f>
        <v>0</v>
      </c>
      <c r="E9" s="12">
        <f>'Sales Forecast'!E11*'Gross Margins'!$C$43</f>
        <v>0</v>
      </c>
      <c r="F9" s="12">
        <f>'Sales Forecast'!F11*'Gross Margins'!$C$43</f>
        <v>0</v>
      </c>
      <c r="G9" s="12">
        <f>'Sales Forecast'!G11*'Gross Margins'!$C$43</f>
        <v>0</v>
      </c>
      <c r="H9" s="12">
        <f>'Sales Forecast'!H11*'Gross Margins'!$C$43</f>
        <v>0</v>
      </c>
      <c r="I9" s="12">
        <f>'Sales Forecast'!I11*'Gross Margins'!$C$43</f>
        <v>0</v>
      </c>
      <c r="J9" s="12">
        <f>'Sales Forecast'!J11*'Gross Margins'!$C$43</f>
        <v>0</v>
      </c>
      <c r="K9" s="12">
        <f>'Sales Forecast'!K11*'Gross Margins'!$C$43</f>
        <v>0</v>
      </c>
      <c r="L9" s="12">
        <f>'Sales Forecast'!L11*'Gross Margins'!$C$43</f>
        <v>0</v>
      </c>
      <c r="M9" s="12">
        <f>'Sales Forecast'!M11*'Gross Margins'!$C$43</f>
        <v>0</v>
      </c>
      <c r="N9" s="12">
        <f>'Sales Forecast'!N11*'Gross Margins'!$C$43</f>
        <v>0</v>
      </c>
      <c r="O9" s="68">
        <f>SUM(C9:N9)</f>
        <v>0</v>
      </c>
    </row>
    <row r="10" spans="1:16" ht="14.25" x14ac:dyDescent="0.35">
      <c r="B10" s="7" t="str">
        <f>'Gross Margins'!A58</f>
        <v>Product / Service 4</v>
      </c>
      <c r="C10" s="31">
        <f>'Sales Forecast'!C12*'Gross Margins'!$C$60</f>
        <v>0</v>
      </c>
      <c r="D10" s="31">
        <f>'Sales Forecast'!D12*'Gross Margins'!$C$60</f>
        <v>0</v>
      </c>
      <c r="E10" s="31">
        <f>'Sales Forecast'!E12*'Gross Margins'!$C$60</f>
        <v>0</v>
      </c>
      <c r="F10" s="31">
        <f>'Sales Forecast'!F12*'Gross Margins'!$C$60</f>
        <v>0</v>
      </c>
      <c r="G10" s="31">
        <f>'Sales Forecast'!G12*'Gross Margins'!$C$60</f>
        <v>0</v>
      </c>
      <c r="H10" s="31">
        <f>'Sales Forecast'!H12*'Gross Margins'!$C$60</f>
        <v>0</v>
      </c>
      <c r="I10" s="31">
        <f>'Sales Forecast'!I12*'Gross Margins'!$C$60</f>
        <v>0</v>
      </c>
      <c r="J10" s="31">
        <f>'Sales Forecast'!J12*'Gross Margins'!$C$60</f>
        <v>0</v>
      </c>
      <c r="K10" s="31">
        <f>'Sales Forecast'!K12*'Gross Margins'!$C$60</f>
        <v>0</v>
      </c>
      <c r="L10" s="31">
        <f>'Sales Forecast'!L12*'Gross Margins'!$C$60</f>
        <v>0</v>
      </c>
      <c r="M10" s="31">
        <f>'Sales Forecast'!M12*'Gross Margins'!$C$60</f>
        <v>0</v>
      </c>
      <c r="N10" s="31">
        <f>'Sales Forecast'!N12*'Gross Margins'!$C$60</f>
        <v>0</v>
      </c>
      <c r="O10" s="69">
        <f>SUM(C10:N10)</f>
        <v>0</v>
      </c>
    </row>
    <row r="11" spans="1:16" x14ac:dyDescent="0.2">
      <c r="A11" s="6" t="s">
        <v>67</v>
      </c>
      <c r="C11" s="68">
        <f t="shared" ref="C11:N11" si="0">SUM(C7:C10)</f>
        <v>0</v>
      </c>
      <c r="D11" s="68">
        <f t="shared" si="0"/>
        <v>0</v>
      </c>
      <c r="E11" s="68">
        <f t="shared" si="0"/>
        <v>0</v>
      </c>
      <c r="F11" s="68">
        <f t="shared" si="0"/>
        <v>0</v>
      </c>
      <c r="G11" s="68">
        <f t="shared" si="0"/>
        <v>0</v>
      </c>
      <c r="H11" s="68">
        <f t="shared" si="0"/>
        <v>0</v>
      </c>
      <c r="I11" s="68">
        <f t="shared" si="0"/>
        <v>0</v>
      </c>
      <c r="J11" s="68">
        <f t="shared" si="0"/>
        <v>0</v>
      </c>
      <c r="K11" s="68">
        <f t="shared" si="0"/>
        <v>0</v>
      </c>
      <c r="L11" s="68">
        <f t="shared" si="0"/>
        <v>0</v>
      </c>
      <c r="M11" s="68">
        <f t="shared" si="0"/>
        <v>0</v>
      </c>
      <c r="N11" s="68">
        <f t="shared" si="0"/>
        <v>0</v>
      </c>
      <c r="O11" s="68">
        <f>SUM(C11:N11)</f>
        <v>0</v>
      </c>
      <c r="P11" s="21">
        <v>1</v>
      </c>
    </row>
    <row r="13" spans="1:16" x14ac:dyDescent="0.2">
      <c r="A13" s="6" t="s">
        <v>76</v>
      </c>
    </row>
    <row r="14" spans="1:16" x14ac:dyDescent="0.2">
      <c r="B14" s="7" t="str">
        <f>B7</f>
        <v>Product / Service 1</v>
      </c>
      <c r="C14" s="68">
        <f>'Sales Forecast'!C9*'Gross Margins'!$C$13</f>
        <v>0</v>
      </c>
      <c r="D14" s="68">
        <f>'Sales Forecast'!D9*'Gross Margins'!$C$13</f>
        <v>0</v>
      </c>
      <c r="E14" s="68">
        <f>'Sales Forecast'!E9*'Gross Margins'!$C$13</f>
        <v>0</v>
      </c>
      <c r="F14" s="68">
        <f>'Sales Forecast'!F9*'Gross Margins'!$C$13</f>
        <v>0</v>
      </c>
      <c r="G14" s="68">
        <f>'Sales Forecast'!G9*'Gross Margins'!$C$13</f>
        <v>0</v>
      </c>
      <c r="H14" s="68">
        <f>'Sales Forecast'!H9*'Gross Margins'!$C$13</f>
        <v>0</v>
      </c>
      <c r="I14" s="68">
        <f>'Sales Forecast'!I9*'Gross Margins'!$C$13</f>
        <v>0</v>
      </c>
      <c r="J14" s="68">
        <f>'Sales Forecast'!J9*'Gross Margins'!$C$13</f>
        <v>0</v>
      </c>
      <c r="K14" s="68">
        <f>'Sales Forecast'!K9*'Gross Margins'!$C$13</f>
        <v>0</v>
      </c>
      <c r="L14" s="68">
        <f>'Sales Forecast'!L9*'Gross Margins'!$C$13</f>
        <v>0</v>
      </c>
      <c r="M14" s="68">
        <f>'Sales Forecast'!M9*'Gross Margins'!$C$13</f>
        <v>0</v>
      </c>
      <c r="N14" s="68">
        <f>'Sales Forecast'!N9*'Gross Margins'!$C$13</f>
        <v>0</v>
      </c>
      <c r="O14" s="68">
        <f>SUM(C14:N14)</f>
        <v>0</v>
      </c>
    </row>
    <row r="15" spans="1:16" x14ac:dyDescent="0.2">
      <c r="B15" s="7" t="str">
        <f>B8</f>
        <v>Product / Service 2</v>
      </c>
      <c r="C15" s="68">
        <f>'Sales Forecast'!C10*'Gross Margins'!$C$30</f>
        <v>0</v>
      </c>
      <c r="D15" s="68">
        <f>'Sales Forecast'!D10*'Gross Margins'!$C$30</f>
        <v>0</v>
      </c>
      <c r="E15" s="68">
        <f>'Sales Forecast'!E10*'Gross Margins'!$C$30</f>
        <v>0</v>
      </c>
      <c r="F15" s="68">
        <f>'Sales Forecast'!F10*'Gross Margins'!$C$30</f>
        <v>0</v>
      </c>
      <c r="G15" s="68">
        <f>'Sales Forecast'!G10*'Gross Margins'!$C$30</f>
        <v>0</v>
      </c>
      <c r="H15" s="68">
        <f>'Sales Forecast'!H10*'Gross Margins'!$C$30</f>
        <v>0</v>
      </c>
      <c r="I15" s="68">
        <f>'Sales Forecast'!I10*'Gross Margins'!$C$30</f>
        <v>0</v>
      </c>
      <c r="J15" s="68">
        <f>'Sales Forecast'!J10*'Gross Margins'!$C$30</f>
        <v>0</v>
      </c>
      <c r="K15" s="68">
        <f>'Sales Forecast'!K10*'Gross Margins'!$C$30</f>
        <v>0</v>
      </c>
      <c r="L15" s="68">
        <f>'Sales Forecast'!L10*'Gross Margins'!$C$30</f>
        <v>0</v>
      </c>
      <c r="M15" s="68">
        <f>'Sales Forecast'!M10*'Gross Margins'!$C$30</f>
        <v>0</v>
      </c>
      <c r="N15" s="68">
        <f>'Sales Forecast'!N10*'Gross Margins'!$C$30</f>
        <v>0</v>
      </c>
      <c r="O15" s="68">
        <f>SUM(C15:N15)</f>
        <v>0</v>
      </c>
    </row>
    <row r="16" spans="1:16" x14ac:dyDescent="0.2">
      <c r="B16" s="7" t="str">
        <f>B9</f>
        <v>Product / Service 3</v>
      </c>
      <c r="C16" s="68">
        <f>'Sales Forecast'!C11*'Gross Margins'!$C$47</f>
        <v>0</v>
      </c>
      <c r="D16" s="68">
        <f>'Sales Forecast'!D11*'Gross Margins'!$C$47</f>
        <v>0</v>
      </c>
      <c r="E16" s="68">
        <f>'Sales Forecast'!E11*'Gross Margins'!$C$47</f>
        <v>0</v>
      </c>
      <c r="F16" s="68">
        <f>'Sales Forecast'!F11*'Gross Margins'!$C$47</f>
        <v>0</v>
      </c>
      <c r="G16" s="68">
        <f>'Sales Forecast'!G11*'Gross Margins'!$C$47</f>
        <v>0</v>
      </c>
      <c r="H16" s="68">
        <f>'Sales Forecast'!H11*'Gross Margins'!$C$47</f>
        <v>0</v>
      </c>
      <c r="I16" s="68">
        <f>'Sales Forecast'!I11*'Gross Margins'!$C$47</f>
        <v>0</v>
      </c>
      <c r="J16" s="68">
        <f>'Sales Forecast'!J11*'Gross Margins'!$C$47</f>
        <v>0</v>
      </c>
      <c r="K16" s="68">
        <f>'Sales Forecast'!K11*'Gross Margins'!$C$47</f>
        <v>0</v>
      </c>
      <c r="L16" s="68">
        <f>'Sales Forecast'!L11*'Gross Margins'!$C$47</f>
        <v>0</v>
      </c>
      <c r="M16" s="68">
        <f>'Sales Forecast'!M11*'Gross Margins'!$C$47</f>
        <v>0</v>
      </c>
      <c r="N16" s="68">
        <f>'Sales Forecast'!N11*'Gross Margins'!$C$47</f>
        <v>0</v>
      </c>
      <c r="O16" s="68">
        <f>SUM(C16:N16)</f>
        <v>0</v>
      </c>
    </row>
    <row r="17" spans="1:16" ht="14.25" x14ac:dyDescent="0.35">
      <c r="B17" s="7" t="str">
        <f>B10</f>
        <v>Product / Service 4</v>
      </c>
      <c r="C17" s="69">
        <f>'Sales Forecast'!C12*'Gross Margins'!$C$64</f>
        <v>0</v>
      </c>
      <c r="D17" s="69">
        <f>'Sales Forecast'!D12*'Gross Margins'!$C$64</f>
        <v>0</v>
      </c>
      <c r="E17" s="69">
        <f>'Sales Forecast'!E12*'Gross Margins'!$C$64</f>
        <v>0</v>
      </c>
      <c r="F17" s="69">
        <f>'Sales Forecast'!F12*'Gross Margins'!$C$64</f>
        <v>0</v>
      </c>
      <c r="G17" s="69">
        <f>'Sales Forecast'!G12*'Gross Margins'!$C$64</f>
        <v>0</v>
      </c>
      <c r="H17" s="69">
        <f>'Sales Forecast'!H12*'Gross Margins'!$C$64</f>
        <v>0</v>
      </c>
      <c r="I17" s="69">
        <f>'Sales Forecast'!I12*'Gross Margins'!$C$64</f>
        <v>0</v>
      </c>
      <c r="J17" s="69">
        <f>'Sales Forecast'!J12*'Gross Margins'!$C$64</f>
        <v>0</v>
      </c>
      <c r="K17" s="69">
        <f>'Sales Forecast'!K12*'Gross Margins'!$C$64</f>
        <v>0</v>
      </c>
      <c r="L17" s="69">
        <f>'Sales Forecast'!L12*'Gross Margins'!$C$64</f>
        <v>0</v>
      </c>
      <c r="M17" s="69">
        <f>'Sales Forecast'!M12*'Gross Margins'!$C$64</f>
        <v>0</v>
      </c>
      <c r="N17" s="69">
        <f>'Sales Forecast'!N12*'Gross Margins'!$C$64</f>
        <v>0</v>
      </c>
      <c r="O17" s="69">
        <f>SUM(C17:N17)</f>
        <v>0</v>
      </c>
    </row>
    <row r="18" spans="1:16" x14ac:dyDescent="0.2">
      <c r="A18" s="6" t="s">
        <v>69</v>
      </c>
      <c r="C18" s="68">
        <f>SUM(C14:C17)</f>
        <v>0</v>
      </c>
      <c r="D18" s="68">
        <f t="shared" ref="D18:N18" si="1">SUM(D14:D17)</f>
        <v>0</v>
      </c>
      <c r="E18" s="68">
        <f t="shared" si="1"/>
        <v>0</v>
      </c>
      <c r="F18" s="68">
        <f t="shared" si="1"/>
        <v>0</v>
      </c>
      <c r="G18" s="68">
        <f t="shared" si="1"/>
        <v>0</v>
      </c>
      <c r="H18" s="68">
        <f t="shared" si="1"/>
        <v>0</v>
      </c>
      <c r="I18" s="68">
        <f t="shared" si="1"/>
        <v>0</v>
      </c>
      <c r="J18" s="68">
        <f t="shared" si="1"/>
        <v>0</v>
      </c>
      <c r="K18" s="68">
        <f t="shared" si="1"/>
        <v>0</v>
      </c>
      <c r="L18" s="68">
        <f t="shared" si="1"/>
        <v>0</v>
      </c>
      <c r="M18" s="68">
        <f t="shared" si="1"/>
        <v>0</v>
      </c>
      <c r="N18" s="68">
        <f t="shared" si="1"/>
        <v>0</v>
      </c>
      <c r="O18" s="68">
        <f>SUM(C18:N18)</f>
        <v>0</v>
      </c>
      <c r="P18" s="21">
        <f>IFERROR(O18/O$11,0)</f>
        <v>0</v>
      </c>
    </row>
    <row r="20" spans="1:16" x14ac:dyDescent="0.2">
      <c r="A20" s="6" t="s">
        <v>70</v>
      </c>
      <c r="C20" s="68">
        <f t="shared" ref="C20:N20" si="2">C11-C18</f>
        <v>0</v>
      </c>
      <c r="D20" s="68">
        <f t="shared" si="2"/>
        <v>0</v>
      </c>
      <c r="E20" s="68">
        <f t="shared" si="2"/>
        <v>0</v>
      </c>
      <c r="F20" s="68">
        <f t="shared" si="2"/>
        <v>0</v>
      </c>
      <c r="G20" s="68">
        <f t="shared" si="2"/>
        <v>0</v>
      </c>
      <c r="H20" s="68">
        <f t="shared" si="2"/>
        <v>0</v>
      </c>
      <c r="I20" s="68">
        <f t="shared" si="2"/>
        <v>0</v>
      </c>
      <c r="J20" s="68">
        <f t="shared" si="2"/>
        <v>0</v>
      </c>
      <c r="K20" s="68">
        <f t="shared" si="2"/>
        <v>0</v>
      </c>
      <c r="L20" s="68">
        <f t="shared" si="2"/>
        <v>0</v>
      </c>
      <c r="M20" s="68">
        <f t="shared" si="2"/>
        <v>0</v>
      </c>
      <c r="N20" s="68">
        <f t="shared" si="2"/>
        <v>0</v>
      </c>
      <c r="O20" s="68">
        <f>SUM(C20:N20)</f>
        <v>0</v>
      </c>
      <c r="P20" s="21">
        <f>IFERROR(O20/O$11,0)</f>
        <v>0</v>
      </c>
    </row>
    <row r="22" spans="1:16" x14ac:dyDescent="0.2">
      <c r="A22" s="6" t="s">
        <v>74</v>
      </c>
      <c r="C22" s="12"/>
      <c r="D22" s="12"/>
      <c r="E22" s="12"/>
      <c r="F22" s="12"/>
      <c r="G22" s="12"/>
      <c r="H22" s="12"/>
      <c r="I22" s="12"/>
      <c r="J22" s="12"/>
      <c r="K22" s="12"/>
      <c r="L22" s="12"/>
      <c r="M22" s="12"/>
      <c r="N22" s="12"/>
      <c r="O22" s="12"/>
    </row>
    <row r="23" spans="1:16" x14ac:dyDescent="0.2">
      <c r="B23" s="7" t="str">
        <f>'Monthly Budget'!B9</f>
        <v>Owner's Compensation</v>
      </c>
      <c r="C23" s="12">
        <f>'Monthly Budget'!C9</f>
        <v>0</v>
      </c>
      <c r="D23" s="12">
        <f>C23</f>
        <v>0</v>
      </c>
      <c r="E23" s="12">
        <f t="shared" ref="E23:N23" si="3">D23</f>
        <v>0</v>
      </c>
      <c r="F23" s="12">
        <f t="shared" si="3"/>
        <v>0</v>
      </c>
      <c r="G23" s="12">
        <f t="shared" si="3"/>
        <v>0</v>
      </c>
      <c r="H23" s="12">
        <f t="shared" si="3"/>
        <v>0</v>
      </c>
      <c r="I23" s="12">
        <f t="shared" si="3"/>
        <v>0</v>
      </c>
      <c r="J23" s="12">
        <f t="shared" si="3"/>
        <v>0</v>
      </c>
      <c r="K23" s="12">
        <f t="shared" si="3"/>
        <v>0</v>
      </c>
      <c r="L23" s="12">
        <f t="shared" si="3"/>
        <v>0</v>
      </c>
      <c r="M23" s="12">
        <f t="shared" si="3"/>
        <v>0</v>
      </c>
      <c r="N23" s="12">
        <f t="shared" si="3"/>
        <v>0</v>
      </c>
      <c r="O23" s="12">
        <f t="shared" ref="O23:O28" si="4">SUM(C23:N23)</f>
        <v>0</v>
      </c>
    </row>
    <row r="24" spans="1:16" x14ac:dyDescent="0.2">
      <c r="B24" s="7" t="str">
        <f>'Monthly Budget'!B10</f>
        <v>Salaries</v>
      </c>
      <c r="C24" s="12">
        <f>'Monthly Budget'!C10</f>
        <v>0</v>
      </c>
      <c r="D24" s="12">
        <f t="shared" ref="D24:N27" si="5">C24</f>
        <v>0</v>
      </c>
      <c r="E24" s="12">
        <f t="shared" si="5"/>
        <v>0</v>
      </c>
      <c r="F24" s="12">
        <f t="shared" si="5"/>
        <v>0</v>
      </c>
      <c r="G24" s="12">
        <f t="shared" si="5"/>
        <v>0</v>
      </c>
      <c r="H24" s="12">
        <f t="shared" si="5"/>
        <v>0</v>
      </c>
      <c r="I24" s="12">
        <f t="shared" si="5"/>
        <v>0</v>
      </c>
      <c r="J24" s="12">
        <f t="shared" si="5"/>
        <v>0</v>
      </c>
      <c r="K24" s="12">
        <f t="shared" si="5"/>
        <v>0</v>
      </c>
      <c r="L24" s="12">
        <f t="shared" si="5"/>
        <v>0</v>
      </c>
      <c r="M24" s="12">
        <f t="shared" si="5"/>
        <v>0</v>
      </c>
      <c r="N24" s="12">
        <f t="shared" si="5"/>
        <v>0</v>
      </c>
      <c r="O24" s="12">
        <f t="shared" si="4"/>
        <v>0</v>
      </c>
    </row>
    <row r="25" spans="1:16" x14ac:dyDescent="0.2">
      <c r="B25" s="7" t="s">
        <v>95</v>
      </c>
      <c r="C25" s="12">
        <f>'Monthly Budget'!C11+'Monthly Budget'!C12+'Monthly Budget'!C13+'Monthly Budget'!C14</f>
        <v>0</v>
      </c>
      <c r="D25" s="12">
        <f t="shared" si="5"/>
        <v>0</v>
      </c>
      <c r="E25" s="12">
        <f t="shared" si="5"/>
        <v>0</v>
      </c>
      <c r="F25" s="12">
        <f t="shared" si="5"/>
        <v>0</v>
      </c>
      <c r="G25" s="12">
        <f t="shared" si="5"/>
        <v>0</v>
      </c>
      <c r="H25" s="12">
        <f t="shared" si="5"/>
        <v>0</v>
      </c>
      <c r="I25" s="12">
        <f t="shared" si="5"/>
        <v>0</v>
      </c>
      <c r="J25" s="12">
        <f t="shared" si="5"/>
        <v>0</v>
      </c>
      <c r="K25" s="12">
        <f t="shared" si="5"/>
        <v>0</v>
      </c>
      <c r="L25" s="12">
        <f t="shared" si="5"/>
        <v>0</v>
      </c>
      <c r="M25" s="12">
        <f t="shared" si="5"/>
        <v>0</v>
      </c>
      <c r="N25" s="12">
        <f t="shared" si="5"/>
        <v>0</v>
      </c>
      <c r="O25" s="12">
        <f t="shared" si="4"/>
        <v>0</v>
      </c>
    </row>
    <row r="26" spans="1:16" x14ac:dyDescent="0.2">
      <c r="B26" s="7" t="str">
        <f>'Monthly Budget'!B15</f>
        <v>Worker's Compensation</v>
      </c>
      <c r="C26" s="12">
        <f>'Monthly Budget'!C15</f>
        <v>0</v>
      </c>
      <c r="D26" s="12">
        <f t="shared" si="5"/>
        <v>0</v>
      </c>
      <c r="E26" s="12">
        <f t="shared" si="5"/>
        <v>0</v>
      </c>
      <c r="F26" s="12">
        <f t="shared" si="5"/>
        <v>0</v>
      </c>
      <c r="G26" s="12">
        <f t="shared" si="5"/>
        <v>0</v>
      </c>
      <c r="H26" s="12">
        <f t="shared" si="5"/>
        <v>0</v>
      </c>
      <c r="I26" s="12">
        <f t="shared" si="5"/>
        <v>0</v>
      </c>
      <c r="J26" s="12">
        <f t="shared" si="5"/>
        <v>0</v>
      </c>
      <c r="K26" s="12">
        <f t="shared" si="5"/>
        <v>0</v>
      </c>
      <c r="L26" s="12">
        <f t="shared" si="5"/>
        <v>0</v>
      </c>
      <c r="M26" s="12">
        <f t="shared" si="5"/>
        <v>0</v>
      </c>
      <c r="N26" s="12">
        <f t="shared" si="5"/>
        <v>0</v>
      </c>
      <c r="O26" s="12">
        <f t="shared" si="4"/>
        <v>0</v>
      </c>
    </row>
    <row r="27" spans="1:16" ht="14.25" x14ac:dyDescent="0.35">
      <c r="B27" s="7" t="str">
        <f>'Monthly Budget'!B16</f>
        <v>Employee Benefit Programs</v>
      </c>
      <c r="C27" s="31">
        <f>'Monthly Budget'!C16</f>
        <v>0</v>
      </c>
      <c r="D27" s="31">
        <f t="shared" si="5"/>
        <v>0</v>
      </c>
      <c r="E27" s="31">
        <f t="shared" si="5"/>
        <v>0</v>
      </c>
      <c r="F27" s="31">
        <f t="shared" si="5"/>
        <v>0</v>
      </c>
      <c r="G27" s="31">
        <f t="shared" si="5"/>
        <v>0</v>
      </c>
      <c r="H27" s="31">
        <f t="shared" si="5"/>
        <v>0</v>
      </c>
      <c r="I27" s="31">
        <f t="shared" si="5"/>
        <v>0</v>
      </c>
      <c r="J27" s="31">
        <f t="shared" si="5"/>
        <v>0</v>
      </c>
      <c r="K27" s="31">
        <f t="shared" si="5"/>
        <v>0</v>
      </c>
      <c r="L27" s="31">
        <f t="shared" si="5"/>
        <v>0</v>
      </c>
      <c r="M27" s="31">
        <f t="shared" si="5"/>
        <v>0</v>
      </c>
      <c r="N27" s="31">
        <f t="shared" si="5"/>
        <v>0</v>
      </c>
      <c r="O27" s="31">
        <f t="shared" si="4"/>
        <v>0</v>
      </c>
    </row>
    <row r="28" spans="1:16" x14ac:dyDescent="0.2">
      <c r="A28" s="6" t="s">
        <v>19</v>
      </c>
      <c r="C28" s="12">
        <f>SUM(C23:C27)</f>
        <v>0</v>
      </c>
      <c r="D28" s="12">
        <f>SUM(D23:D27)</f>
        <v>0</v>
      </c>
      <c r="E28" s="12">
        <f t="shared" ref="E28:N28" si="6">SUM(E23:E27)</f>
        <v>0</v>
      </c>
      <c r="F28" s="12">
        <f t="shared" si="6"/>
        <v>0</v>
      </c>
      <c r="G28" s="12">
        <f t="shared" si="6"/>
        <v>0</v>
      </c>
      <c r="H28" s="12">
        <f t="shared" si="6"/>
        <v>0</v>
      </c>
      <c r="I28" s="12">
        <f t="shared" si="6"/>
        <v>0</v>
      </c>
      <c r="J28" s="12">
        <f t="shared" si="6"/>
        <v>0</v>
      </c>
      <c r="K28" s="12">
        <f t="shared" si="6"/>
        <v>0</v>
      </c>
      <c r="L28" s="12">
        <f t="shared" si="6"/>
        <v>0</v>
      </c>
      <c r="M28" s="12">
        <f t="shared" si="6"/>
        <v>0</v>
      </c>
      <c r="N28" s="12">
        <f t="shared" si="6"/>
        <v>0</v>
      </c>
      <c r="O28" s="12">
        <f t="shared" si="4"/>
        <v>0</v>
      </c>
      <c r="P28" s="21">
        <f>IFERROR(O28/O$11,0)</f>
        <v>0</v>
      </c>
    </row>
    <row r="29" spans="1:16" x14ac:dyDescent="0.2">
      <c r="C29" s="12"/>
      <c r="D29" s="12"/>
      <c r="E29" s="12"/>
      <c r="F29" s="12"/>
      <c r="G29" s="12"/>
      <c r="H29" s="12"/>
      <c r="I29" s="12"/>
      <c r="J29" s="12"/>
      <c r="K29" s="12"/>
      <c r="L29" s="12"/>
      <c r="M29" s="12"/>
      <c r="N29" s="12"/>
      <c r="O29" s="12"/>
    </row>
    <row r="30" spans="1:16" x14ac:dyDescent="0.2">
      <c r="A30" s="6" t="s">
        <v>73</v>
      </c>
      <c r="C30" s="12"/>
      <c r="D30" s="12"/>
      <c r="E30" s="12"/>
      <c r="F30" s="12"/>
      <c r="G30" s="12"/>
      <c r="H30" s="12"/>
      <c r="I30" s="12"/>
      <c r="J30" s="12"/>
      <c r="K30" s="12"/>
      <c r="L30" s="12"/>
      <c r="M30" s="12"/>
      <c r="N30" s="12"/>
      <c r="O30" s="12"/>
    </row>
    <row r="31" spans="1:16" x14ac:dyDescent="0.2">
      <c r="B31" s="7" t="str">
        <f>'Monthly Budget'!B20</f>
        <v>Marketing &amp; Advertising</v>
      </c>
      <c r="C31" s="12">
        <f>'Monthly Budget'!$C20</f>
        <v>0</v>
      </c>
      <c r="D31" s="12">
        <f>'Monthly Budget'!$C20</f>
        <v>0</v>
      </c>
      <c r="E31" s="12">
        <f>'Monthly Budget'!$C20</f>
        <v>0</v>
      </c>
      <c r="F31" s="12">
        <f>'Monthly Budget'!$C20</f>
        <v>0</v>
      </c>
      <c r="G31" s="12">
        <f>'Monthly Budget'!$C20</f>
        <v>0</v>
      </c>
      <c r="H31" s="12">
        <f>'Monthly Budget'!$C20</f>
        <v>0</v>
      </c>
      <c r="I31" s="12">
        <f>'Monthly Budget'!$C20</f>
        <v>0</v>
      </c>
      <c r="J31" s="12">
        <f>'Monthly Budget'!$C20</f>
        <v>0</v>
      </c>
      <c r="K31" s="12">
        <f>'Monthly Budget'!$C20</f>
        <v>0</v>
      </c>
      <c r="L31" s="12">
        <f>'Monthly Budget'!$C20</f>
        <v>0</v>
      </c>
      <c r="M31" s="12">
        <f>'Monthly Budget'!$C20</f>
        <v>0</v>
      </c>
      <c r="N31" s="12">
        <f>'Monthly Budget'!$C20</f>
        <v>0</v>
      </c>
      <c r="O31" s="12">
        <f>SUM(C31:N31)</f>
        <v>0</v>
      </c>
    </row>
    <row r="32" spans="1:16" x14ac:dyDescent="0.2">
      <c r="B32" s="7" t="str">
        <f>'Monthly Budget'!B21</f>
        <v>Car and Truck Expenses</v>
      </c>
      <c r="C32" s="12">
        <f>'Monthly Budget'!$C21</f>
        <v>0</v>
      </c>
      <c r="D32" s="12">
        <f>'Monthly Budget'!$C21</f>
        <v>0</v>
      </c>
      <c r="E32" s="12">
        <f>'Monthly Budget'!$C21</f>
        <v>0</v>
      </c>
      <c r="F32" s="12">
        <f>'Monthly Budget'!$C21</f>
        <v>0</v>
      </c>
      <c r="G32" s="12">
        <f>'Monthly Budget'!$C21</f>
        <v>0</v>
      </c>
      <c r="H32" s="12">
        <f>'Monthly Budget'!$C21</f>
        <v>0</v>
      </c>
      <c r="I32" s="12">
        <f>'Monthly Budget'!$C21</f>
        <v>0</v>
      </c>
      <c r="J32" s="12">
        <f>'Monthly Budget'!$C21</f>
        <v>0</v>
      </c>
      <c r="K32" s="12">
        <f>'Monthly Budget'!$C21</f>
        <v>0</v>
      </c>
      <c r="L32" s="12">
        <f>'Monthly Budget'!$C21</f>
        <v>0</v>
      </c>
      <c r="M32" s="12">
        <f>'Monthly Budget'!$C21</f>
        <v>0</v>
      </c>
      <c r="N32" s="12">
        <f>'Monthly Budget'!$C21</f>
        <v>0</v>
      </c>
      <c r="O32" s="12">
        <f t="shared" ref="O32:O47" si="7">SUM(C32:N32)</f>
        <v>0</v>
      </c>
    </row>
    <row r="33" spans="1:19" x14ac:dyDescent="0.2">
      <c r="B33" s="190" t="s">
        <v>339</v>
      </c>
      <c r="C33" s="12">
        <f>'Cash Receipts and Disbursements'!$B$13*'Cash Receipts and Disbursements'!$B$14*C11</f>
        <v>0</v>
      </c>
      <c r="D33" s="12">
        <f>'Cash Receipts and Disbursements'!$B$13*'Cash Receipts and Disbursements'!$B$14*D11</f>
        <v>0</v>
      </c>
      <c r="E33" s="12">
        <f>'Cash Receipts and Disbursements'!$B$13*'Cash Receipts and Disbursements'!$B$14*E11</f>
        <v>0</v>
      </c>
      <c r="F33" s="12">
        <f>'Cash Receipts and Disbursements'!$B$13*'Cash Receipts and Disbursements'!$B$14*F11</f>
        <v>0</v>
      </c>
      <c r="G33" s="12">
        <f>'Cash Receipts and Disbursements'!$B$13*'Cash Receipts and Disbursements'!$B$14*G11</f>
        <v>0</v>
      </c>
      <c r="H33" s="12">
        <f>'Cash Receipts and Disbursements'!$B$13*'Cash Receipts and Disbursements'!$B$14*H11</f>
        <v>0</v>
      </c>
      <c r="I33" s="12">
        <f>'Cash Receipts and Disbursements'!$B$13*'Cash Receipts and Disbursements'!$B$14*I11</f>
        <v>0</v>
      </c>
      <c r="J33" s="12">
        <f>'Cash Receipts and Disbursements'!$B$13*'Cash Receipts and Disbursements'!$B$14*J11</f>
        <v>0</v>
      </c>
      <c r="K33" s="12">
        <f>'Cash Receipts and Disbursements'!$B$13*'Cash Receipts and Disbursements'!$B$14*K11</f>
        <v>0</v>
      </c>
      <c r="L33" s="12">
        <f>'Cash Receipts and Disbursements'!$B$13*'Cash Receipts and Disbursements'!$B$14*L11</f>
        <v>0</v>
      </c>
      <c r="M33" s="12">
        <f>'Cash Receipts and Disbursements'!$B$13*'Cash Receipts and Disbursements'!$B$14*M11</f>
        <v>0</v>
      </c>
      <c r="N33" s="12">
        <f>'Cash Receipts and Disbursements'!$B$13*'Cash Receipts and Disbursements'!$B$14*N11</f>
        <v>0</v>
      </c>
      <c r="O33" s="12">
        <f t="shared" si="7"/>
        <v>0</v>
      </c>
    </row>
    <row r="34" spans="1:19" x14ac:dyDescent="0.2">
      <c r="B34" s="7" t="str">
        <f>'Monthly Budget'!B22</f>
        <v>Insurance</v>
      </c>
      <c r="C34" s="12">
        <f>'Monthly Budget'!$C22</f>
        <v>0</v>
      </c>
      <c r="D34" s="12">
        <f>'Monthly Budget'!$C22</f>
        <v>0</v>
      </c>
      <c r="E34" s="12">
        <f>'Monthly Budget'!$C22</f>
        <v>0</v>
      </c>
      <c r="F34" s="12">
        <f>'Monthly Budget'!$C22</f>
        <v>0</v>
      </c>
      <c r="G34" s="12">
        <f>'Monthly Budget'!$C22</f>
        <v>0</v>
      </c>
      <c r="H34" s="12">
        <f>'Monthly Budget'!$C22</f>
        <v>0</v>
      </c>
      <c r="I34" s="12">
        <f>'Monthly Budget'!$C22</f>
        <v>0</v>
      </c>
      <c r="J34" s="12">
        <f>'Monthly Budget'!$C22</f>
        <v>0</v>
      </c>
      <c r="K34" s="12">
        <f>'Monthly Budget'!$C22</f>
        <v>0</v>
      </c>
      <c r="L34" s="12">
        <f>'Monthly Budget'!$C22</f>
        <v>0</v>
      </c>
      <c r="M34" s="12">
        <f>'Monthly Budget'!$C22</f>
        <v>0</v>
      </c>
      <c r="N34" s="12">
        <f>'Monthly Budget'!$C22</f>
        <v>0</v>
      </c>
      <c r="O34" s="12">
        <f t="shared" si="7"/>
        <v>0</v>
      </c>
    </row>
    <row r="35" spans="1:19" x14ac:dyDescent="0.2">
      <c r="B35" s="7" t="str">
        <f>'Monthly Budget'!B23</f>
        <v>Legal and Accounting Fees</v>
      </c>
      <c r="C35" s="12">
        <f>'Monthly Budget'!$C23</f>
        <v>0</v>
      </c>
      <c r="D35" s="12">
        <f>'Monthly Budget'!$C23</f>
        <v>0</v>
      </c>
      <c r="E35" s="12">
        <f>'Monthly Budget'!$C23</f>
        <v>0</v>
      </c>
      <c r="F35" s="12">
        <f>'Monthly Budget'!$C23</f>
        <v>0</v>
      </c>
      <c r="G35" s="12">
        <f>'Monthly Budget'!$C23</f>
        <v>0</v>
      </c>
      <c r="H35" s="12">
        <f>'Monthly Budget'!$C23</f>
        <v>0</v>
      </c>
      <c r="I35" s="12">
        <f>'Monthly Budget'!$C23</f>
        <v>0</v>
      </c>
      <c r="J35" s="12">
        <f>'Monthly Budget'!$C23</f>
        <v>0</v>
      </c>
      <c r="K35" s="12">
        <f>'Monthly Budget'!$C23</f>
        <v>0</v>
      </c>
      <c r="L35" s="12">
        <f>'Monthly Budget'!$C23</f>
        <v>0</v>
      </c>
      <c r="M35" s="12">
        <f>'Monthly Budget'!$C23</f>
        <v>0</v>
      </c>
      <c r="N35" s="12">
        <f>'Monthly Budget'!$C23</f>
        <v>0</v>
      </c>
      <c r="O35" s="12">
        <f t="shared" si="7"/>
        <v>0</v>
      </c>
    </row>
    <row r="36" spans="1:19" x14ac:dyDescent="0.2">
      <c r="B36" s="7" t="str">
        <f>'Monthly Budget'!B24</f>
        <v>Office Expenses</v>
      </c>
      <c r="C36" s="12">
        <f>'Monthly Budget'!$C24</f>
        <v>0</v>
      </c>
      <c r="D36" s="12">
        <f>'Monthly Budget'!$C24</f>
        <v>0</v>
      </c>
      <c r="E36" s="12">
        <f>'Monthly Budget'!$C24</f>
        <v>0</v>
      </c>
      <c r="F36" s="12">
        <f>'Monthly Budget'!$C24</f>
        <v>0</v>
      </c>
      <c r="G36" s="12">
        <f>'Monthly Budget'!$C24</f>
        <v>0</v>
      </c>
      <c r="H36" s="12">
        <f>'Monthly Budget'!$C24</f>
        <v>0</v>
      </c>
      <c r="I36" s="12">
        <f>'Monthly Budget'!$C24</f>
        <v>0</v>
      </c>
      <c r="J36" s="12">
        <f>'Monthly Budget'!$C24</f>
        <v>0</v>
      </c>
      <c r="K36" s="12">
        <f>'Monthly Budget'!$C24</f>
        <v>0</v>
      </c>
      <c r="L36" s="12">
        <f>'Monthly Budget'!$C24</f>
        <v>0</v>
      </c>
      <c r="M36" s="12">
        <f>'Monthly Budget'!$C24</f>
        <v>0</v>
      </c>
      <c r="N36" s="12">
        <f>'Monthly Budget'!$C24</f>
        <v>0</v>
      </c>
      <c r="O36" s="12">
        <f t="shared" si="7"/>
        <v>0</v>
      </c>
    </row>
    <row r="37" spans="1:19" x14ac:dyDescent="0.2">
      <c r="B37" s="7" t="str">
        <f>'Monthly Budget'!B25</f>
        <v>Postage and Shipping</v>
      </c>
      <c r="C37" s="12">
        <f>'Monthly Budget'!$C25</f>
        <v>0</v>
      </c>
      <c r="D37" s="12">
        <f>'Monthly Budget'!$C25</f>
        <v>0</v>
      </c>
      <c r="E37" s="12">
        <f>'Monthly Budget'!$C25</f>
        <v>0</v>
      </c>
      <c r="F37" s="12">
        <f>'Monthly Budget'!$C25</f>
        <v>0</v>
      </c>
      <c r="G37" s="12">
        <f>'Monthly Budget'!$C25</f>
        <v>0</v>
      </c>
      <c r="H37" s="12">
        <f>'Monthly Budget'!$C25</f>
        <v>0</v>
      </c>
      <c r="I37" s="12">
        <f>'Monthly Budget'!$C25</f>
        <v>0</v>
      </c>
      <c r="J37" s="12">
        <f>'Monthly Budget'!$C25</f>
        <v>0</v>
      </c>
      <c r="K37" s="12">
        <f>'Monthly Budget'!$C25</f>
        <v>0</v>
      </c>
      <c r="L37" s="12">
        <f>'Monthly Budget'!$C25</f>
        <v>0</v>
      </c>
      <c r="M37" s="12">
        <f>'Monthly Budget'!$C25</f>
        <v>0</v>
      </c>
      <c r="N37" s="12">
        <f>'Monthly Budget'!$C25</f>
        <v>0</v>
      </c>
      <c r="O37" s="12">
        <f t="shared" si="7"/>
        <v>0</v>
      </c>
    </row>
    <row r="38" spans="1:19" x14ac:dyDescent="0.2">
      <c r="B38" s="7" t="str">
        <f>'Monthly Budget'!B26</f>
        <v>Rent on Business Property</v>
      </c>
      <c r="C38" s="12">
        <f>'Monthly Budget'!$C26</f>
        <v>0</v>
      </c>
      <c r="D38" s="12">
        <f>'Monthly Budget'!$C26</f>
        <v>0</v>
      </c>
      <c r="E38" s="12">
        <f>'Monthly Budget'!$C26</f>
        <v>0</v>
      </c>
      <c r="F38" s="12">
        <f>'Monthly Budget'!$C26</f>
        <v>0</v>
      </c>
      <c r="G38" s="12">
        <f>'Monthly Budget'!$C26</f>
        <v>0</v>
      </c>
      <c r="H38" s="12">
        <f>'Monthly Budget'!$C26</f>
        <v>0</v>
      </c>
      <c r="I38" s="12">
        <f>'Monthly Budget'!$C26</f>
        <v>0</v>
      </c>
      <c r="J38" s="12">
        <f>'Monthly Budget'!$C26</f>
        <v>0</v>
      </c>
      <c r="K38" s="12">
        <f>'Monthly Budget'!$C26</f>
        <v>0</v>
      </c>
      <c r="L38" s="12">
        <f>'Monthly Budget'!$C26</f>
        <v>0</v>
      </c>
      <c r="M38" s="12">
        <f>'Monthly Budget'!$C26</f>
        <v>0</v>
      </c>
      <c r="N38" s="12">
        <f>'Monthly Budget'!$C26</f>
        <v>0</v>
      </c>
      <c r="O38" s="12">
        <f t="shared" si="7"/>
        <v>0</v>
      </c>
      <c r="S38" s="210"/>
    </row>
    <row r="39" spans="1:19" x14ac:dyDescent="0.2">
      <c r="B39" s="7" t="str">
        <f>'Monthly Budget'!B27</f>
        <v>Rent on Equipment</v>
      </c>
      <c r="C39" s="12">
        <f>'Monthly Budget'!$C27</f>
        <v>0</v>
      </c>
      <c r="D39" s="12">
        <f>'Monthly Budget'!$C27</f>
        <v>0</v>
      </c>
      <c r="E39" s="12">
        <f>'Monthly Budget'!$C27</f>
        <v>0</v>
      </c>
      <c r="F39" s="12">
        <f>'Monthly Budget'!$C27</f>
        <v>0</v>
      </c>
      <c r="G39" s="12">
        <f>'Monthly Budget'!$C27</f>
        <v>0</v>
      </c>
      <c r="H39" s="12">
        <f>'Monthly Budget'!$C27</f>
        <v>0</v>
      </c>
      <c r="I39" s="12">
        <f>'Monthly Budget'!$C27</f>
        <v>0</v>
      </c>
      <c r="J39" s="12">
        <f>'Monthly Budget'!$C27</f>
        <v>0</v>
      </c>
      <c r="K39" s="12">
        <f>'Monthly Budget'!$C27</f>
        <v>0</v>
      </c>
      <c r="L39" s="12">
        <f>'Monthly Budget'!$C27</f>
        <v>0</v>
      </c>
      <c r="M39" s="12">
        <f>'Monthly Budget'!$C27</f>
        <v>0</v>
      </c>
      <c r="N39" s="12">
        <f>'Monthly Budget'!$C27</f>
        <v>0</v>
      </c>
      <c r="O39" s="12">
        <f t="shared" si="7"/>
        <v>0</v>
      </c>
    </row>
    <row r="40" spans="1:19" x14ac:dyDescent="0.2">
      <c r="B40" s="7" t="str">
        <f>'Monthly Budget'!B28</f>
        <v>Repairs</v>
      </c>
      <c r="C40" s="12">
        <f>'Monthly Budget'!$C28</f>
        <v>0</v>
      </c>
      <c r="D40" s="12">
        <f>'Monthly Budget'!$C28</f>
        <v>0</v>
      </c>
      <c r="E40" s="12">
        <f>'Monthly Budget'!$C28</f>
        <v>0</v>
      </c>
      <c r="F40" s="12">
        <f>'Monthly Budget'!$C28</f>
        <v>0</v>
      </c>
      <c r="G40" s="12">
        <f>'Monthly Budget'!$C28</f>
        <v>0</v>
      </c>
      <c r="H40" s="12">
        <f>'Monthly Budget'!$C28</f>
        <v>0</v>
      </c>
      <c r="I40" s="12">
        <f>'Monthly Budget'!$C28</f>
        <v>0</v>
      </c>
      <c r="J40" s="12">
        <f>'Monthly Budget'!$C28</f>
        <v>0</v>
      </c>
      <c r="K40" s="12">
        <f>'Monthly Budget'!$C28</f>
        <v>0</v>
      </c>
      <c r="L40" s="12">
        <f>'Monthly Budget'!$C28</f>
        <v>0</v>
      </c>
      <c r="M40" s="12">
        <f>'Monthly Budget'!$C28</f>
        <v>0</v>
      </c>
      <c r="N40" s="12">
        <f>'Monthly Budget'!$C28</f>
        <v>0</v>
      </c>
      <c r="O40" s="12">
        <f t="shared" si="7"/>
        <v>0</v>
      </c>
    </row>
    <row r="41" spans="1:19" x14ac:dyDescent="0.2">
      <c r="B41" s="7" t="str">
        <f>'Monthly Budget'!B29</f>
        <v>Supplies</v>
      </c>
      <c r="C41" s="12">
        <f>'Monthly Budget'!$C29</f>
        <v>0</v>
      </c>
      <c r="D41" s="12">
        <f>'Monthly Budget'!$C29</f>
        <v>0</v>
      </c>
      <c r="E41" s="12">
        <f>'Monthly Budget'!$C29</f>
        <v>0</v>
      </c>
      <c r="F41" s="12">
        <f>'Monthly Budget'!$C29</f>
        <v>0</v>
      </c>
      <c r="G41" s="12">
        <f>'Monthly Budget'!$C29</f>
        <v>0</v>
      </c>
      <c r="H41" s="12">
        <f>'Monthly Budget'!$C29</f>
        <v>0</v>
      </c>
      <c r="I41" s="12">
        <f>'Monthly Budget'!$C29</f>
        <v>0</v>
      </c>
      <c r="J41" s="12">
        <f>'Monthly Budget'!$C29</f>
        <v>0</v>
      </c>
      <c r="K41" s="12">
        <f>'Monthly Budget'!$C29</f>
        <v>0</v>
      </c>
      <c r="L41" s="12">
        <f>'Monthly Budget'!$C29</f>
        <v>0</v>
      </c>
      <c r="M41" s="12">
        <f>'Monthly Budget'!$C29</f>
        <v>0</v>
      </c>
      <c r="N41" s="12">
        <f>'Monthly Budget'!$C29</f>
        <v>0</v>
      </c>
      <c r="O41" s="12">
        <f t="shared" si="7"/>
        <v>0</v>
      </c>
    </row>
    <row r="42" spans="1:19" x14ac:dyDescent="0.2">
      <c r="B42" s="7" t="str">
        <f>'Monthly Budget'!B30</f>
        <v>Telephone &amp; Internet</v>
      </c>
      <c r="C42" s="12">
        <f>'Monthly Budget'!$C30</f>
        <v>0</v>
      </c>
      <c r="D42" s="12">
        <f>'Monthly Budget'!$C30</f>
        <v>0</v>
      </c>
      <c r="E42" s="12">
        <f>'Monthly Budget'!$C30</f>
        <v>0</v>
      </c>
      <c r="F42" s="12">
        <f>'Monthly Budget'!$C30</f>
        <v>0</v>
      </c>
      <c r="G42" s="12">
        <f>'Monthly Budget'!$C30</f>
        <v>0</v>
      </c>
      <c r="H42" s="12">
        <f>'Monthly Budget'!$C30</f>
        <v>0</v>
      </c>
      <c r="I42" s="12">
        <f>'Monthly Budget'!$C30</f>
        <v>0</v>
      </c>
      <c r="J42" s="12">
        <f>'Monthly Budget'!$C30</f>
        <v>0</v>
      </c>
      <c r="K42" s="12">
        <f>'Monthly Budget'!$C30</f>
        <v>0</v>
      </c>
      <c r="L42" s="12">
        <f>'Monthly Budget'!$C30</f>
        <v>0</v>
      </c>
      <c r="M42" s="12">
        <f>'Monthly Budget'!$C30</f>
        <v>0</v>
      </c>
      <c r="N42" s="12">
        <f>'Monthly Budget'!$C30</f>
        <v>0</v>
      </c>
      <c r="O42" s="12">
        <f t="shared" si="7"/>
        <v>0</v>
      </c>
    </row>
    <row r="43" spans="1:19" x14ac:dyDescent="0.2">
      <c r="B43" s="7" t="str">
        <f>'Monthly Budget'!B31</f>
        <v>Travel</v>
      </c>
      <c r="C43" s="12">
        <f>'Monthly Budget'!$C31</f>
        <v>0</v>
      </c>
      <c r="D43" s="12">
        <f>'Monthly Budget'!$C31</f>
        <v>0</v>
      </c>
      <c r="E43" s="12">
        <f>'Monthly Budget'!$C31</f>
        <v>0</v>
      </c>
      <c r="F43" s="12">
        <f>'Monthly Budget'!$C31</f>
        <v>0</v>
      </c>
      <c r="G43" s="12">
        <f>'Monthly Budget'!$C31</f>
        <v>0</v>
      </c>
      <c r="H43" s="12">
        <f>'Monthly Budget'!$C31</f>
        <v>0</v>
      </c>
      <c r="I43" s="12">
        <f>'Monthly Budget'!$C31</f>
        <v>0</v>
      </c>
      <c r="J43" s="12">
        <f>'Monthly Budget'!$C31</f>
        <v>0</v>
      </c>
      <c r="K43" s="12">
        <f>'Monthly Budget'!$C31</f>
        <v>0</v>
      </c>
      <c r="L43" s="12">
        <f>'Monthly Budget'!$C31</f>
        <v>0</v>
      </c>
      <c r="M43" s="12">
        <f>'Monthly Budget'!$C31</f>
        <v>0</v>
      </c>
      <c r="N43" s="12">
        <f>'Monthly Budget'!$C31</f>
        <v>0</v>
      </c>
      <c r="O43" s="12">
        <f t="shared" si="7"/>
        <v>0</v>
      </c>
    </row>
    <row r="44" spans="1:19" x14ac:dyDescent="0.2">
      <c r="B44" s="7" t="str">
        <f>'Monthly Budget'!B32</f>
        <v>Utilities</v>
      </c>
      <c r="C44" s="12">
        <f>'Monthly Budget'!$C32</f>
        <v>0</v>
      </c>
      <c r="D44" s="12">
        <f>'Monthly Budget'!$C32</f>
        <v>0</v>
      </c>
      <c r="E44" s="12">
        <f>'Monthly Budget'!$C32</f>
        <v>0</v>
      </c>
      <c r="F44" s="12">
        <f>'Monthly Budget'!$C32</f>
        <v>0</v>
      </c>
      <c r="G44" s="12">
        <f>'Monthly Budget'!$C32</f>
        <v>0</v>
      </c>
      <c r="H44" s="12">
        <f>'Monthly Budget'!$C32</f>
        <v>0</v>
      </c>
      <c r="I44" s="12">
        <f>'Monthly Budget'!$C32</f>
        <v>0</v>
      </c>
      <c r="J44" s="12">
        <f>'Monthly Budget'!$C32</f>
        <v>0</v>
      </c>
      <c r="K44" s="12">
        <f>'Monthly Budget'!$C32</f>
        <v>0</v>
      </c>
      <c r="L44" s="12">
        <f>'Monthly Budget'!$C32</f>
        <v>0</v>
      </c>
      <c r="M44" s="12">
        <f>'Monthly Budget'!$C32</f>
        <v>0</v>
      </c>
      <c r="N44" s="12">
        <f>'Monthly Budget'!$C32</f>
        <v>0</v>
      </c>
      <c r="O44" s="12">
        <f t="shared" si="7"/>
        <v>0</v>
      </c>
    </row>
    <row r="45" spans="1:19" x14ac:dyDescent="0.2">
      <c r="B45" s="7" t="str">
        <f>'Monthly Budget'!B33</f>
        <v>Miscellaneous Expenses</v>
      </c>
      <c r="C45" s="12">
        <f>'Monthly Budget'!$C33</f>
        <v>0</v>
      </c>
      <c r="D45" s="12">
        <f>'Monthly Budget'!$C33</f>
        <v>0</v>
      </c>
      <c r="E45" s="12">
        <f>'Monthly Budget'!$C33</f>
        <v>0</v>
      </c>
      <c r="F45" s="12">
        <f>'Monthly Budget'!$C33</f>
        <v>0</v>
      </c>
      <c r="G45" s="12">
        <f>'Monthly Budget'!$C33</f>
        <v>0</v>
      </c>
      <c r="H45" s="12">
        <f>'Monthly Budget'!$C33</f>
        <v>0</v>
      </c>
      <c r="I45" s="12">
        <f>'Monthly Budget'!$C33</f>
        <v>0</v>
      </c>
      <c r="J45" s="12">
        <f>'Monthly Budget'!$C33</f>
        <v>0</v>
      </c>
      <c r="K45" s="12">
        <f>'Monthly Budget'!$C33</f>
        <v>0</v>
      </c>
      <c r="L45" s="12">
        <f>'Monthly Budget'!$C33</f>
        <v>0</v>
      </c>
      <c r="M45" s="12">
        <f>'Monthly Budget'!$C33</f>
        <v>0</v>
      </c>
      <c r="N45" s="12">
        <f>'Monthly Budget'!$C33</f>
        <v>0</v>
      </c>
      <c r="O45" s="12">
        <f t="shared" si="7"/>
        <v>0</v>
      </c>
    </row>
    <row r="46" spans="1:19" x14ac:dyDescent="0.2">
      <c r="B46" s="7" t="s">
        <v>273</v>
      </c>
      <c r="C46" s="29">
        <f>IF('Required Funds'!$D$30&gt;0,'Required Funds'!$G$30,0)</f>
        <v>0</v>
      </c>
      <c r="D46" s="29">
        <f>C46</f>
        <v>0</v>
      </c>
      <c r="E46" s="29">
        <f t="shared" ref="E46:N46" si="8">D46</f>
        <v>0</v>
      </c>
      <c r="F46" s="29">
        <f t="shared" si="8"/>
        <v>0</v>
      </c>
      <c r="G46" s="29">
        <f t="shared" si="8"/>
        <v>0</v>
      </c>
      <c r="H46" s="29">
        <f t="shared" si="8"/>
        <v>0</v>
      </c>
      <c r="I46" s="29">
        <f t="shared" si="8"/>
        <v>0</v>
      </c>
      <c r="J46" s="29">
        <f t="shared" si="8"/>
        <v>0</v>
      </c>
      <c r="K46" s="29">
        <f t="shared" si="8"/>
        <v>0</v>
      </c>
      <c r="L46" s="29">
        <f t="shared" si="8"/>
        <v>0</v>
      </c>
      <c r="M46" s="29">
        <f t="shared" si="8"/>
        <v>0</v>
      </c>
      <c r="N46" s="29">
        <f t="shared" si="8"/>
        <v>0</v>
      </c>
      <c r="O46" s="29">
        <f t="shared" si="7"/>
        <v>0</v>
      </c>
    </row>
    <row r="47" spans="1:19" ht="14.25" x14ac:dyDescent="0.35">
      <c r="B47" s="7" t="s">
        <v>34</v>
      </c>
      <c r="C47" s="31">
        <f>'Required Funds'!G17</f>
        <v>0</v>
      </c>
      <c r="D47" s="31">
        <f>C47</f>
        <v>0</v>
      </c>
      <c r="E47" s="31">
        <f>'Monthly Budget'!$C35</f>
        <v>0</v>
      </c>
      <c r="F47" s="31">
        <f>'Monthly Budget'!$C35</f>
        <v>0</v>
      </c>
      <c r="G47" s="31">
        <f>'Monthly Budget'!$C35</f>
        <v>0</v>
      </c>
      <c r="H47" s="31">
        <f>'Monthly Budget'!$C35</f>
        <v>0</v>
      </c>
      <c r="I47" s="31">
        <f>'Monthly Budget'!$C35</f>
        <v>0</v>
      </c>
      <c r="J47" s="31">
        <f>'Monthly Budget'!$C35</f>
        <v>0</v>
      </c>
      <c r="K47" s="31">
        <f>'Monthly Budget'!$C35</f>
        <v>0</v>
      </c>
      <c r="L47" s="31">
        <f>'Monthly Budget'!$C35</f>
        <v>0</v>
      </c>
      <c r="M47" s="31">
        <f>'Monthly Budget'!$C35</f>
        <v>0</v>
      </c>
      <c r="N47" s="31">
        <f>'Monthly Budget'!$C35</f>
        <v>0</v>
      </c>
      <c r="O47" s="31">
        <f t="shared" si="7"/>
        <v>0</v>
      </c>
    </row>
    <row r="48" spans="1:19" x14ac:dyDescent="0.2">
      <c r="A48" s="6" t="s">
        <v>21</v>
      </c>
      <c r="C48" s="68">
        <f>SUM(C31:C47)</f>
        <v>0</v>
      </c>
      <c r="D48" s="68">
        <f t="shared" ref="D48:N48" si="9">SUM(D31:D47)</f>
        <v>0</v>
      </c>
      <c r="E48" s="68">
        <f t="shared" si="9"/>
        <v>0</v>
      </c>
      <c r="F48" s="68">
        <f t="shared" si="9"/>
        <v>0</v>
      </c>
      <c r="G48" s="68">
        <f t="shared" si="9"/>
        <v>0</v>
      </c>
      <c r="H48" s="68">
        <f t="shared" si="9"/>
        <v>0</v>
      </c>
      <c r="I48" s="68">
        <f t="shared" si="9"/>
        <v>0</v>
      </c>
      <c r="J48" s="68">
        <f t="shared" si="9"/>
        <v>0</v>
      </c>
      <c r="K48" s="68">
        <f t="shared" si="9"/>
        <v>0</v>
      </c>
      <c r="L48" s="68">
        <f t="shared" si="9"/>
        <v>0</v>
      </c>
      <c r="M48" s="68">
        <f t="shared" si="9"/>
        <v>0</v>
      </c>
      <c r="N48" s="68">
        <f t="shared" si="9"/>
        <v>0</v>
      </c>
      <c r="O48" s="12">
        <f t="shared" ref="O48" si="10">SUM(C48:N48)</f>
        <v>0</v>
      </c>
      <c r="P48" s="21">
        <f>IFERROR(O48/O$11,0)</f>
        <v>0</v>
      </c>
    </row>
    <row r="50" spans="1:16" x14ac:dyDescent="0.2">
      <c r="A50" s="6" t="s">
        <v>72</v>
      </c>
      <c r="C50" s="212">
        <v>1</v>
      </c>
      <c r="D50" s="212">
        <v>2</v>
      </c>
      <c r="E50" s="212">
        <v>3</v>
      </c>
      <c r="F50" s="212">
        <v>4</v>
      </c>
      <c r="G50" s="212">
        <v>5</v>
      </c>
      <c r="H50" s="212">
        <v>6</v>
      </c>
      <c r="I50" s="212">
        <v>7</v>
      </c>
      <c r="J50" s="212">
        <v>8</v>
      </c>
      <c r="K50" s="212">
        <v>9</v>
      </c>
      <c r="L50" s="212">
        <v>10</v>
      </c>
      <c r="M50" s="212">
        <v>11</v>
      </c>
      <c r="N50" s="212">
        <v>12</v>
      </c>
    </row>
    <row r="51" spans="1:16" x14ac:dyDescent="0.2">
      <c r="B51" s="7" t="s">
        <v>97</v>
      </c>
      <c r="C51" s="12">
        <f>IFERROR(ABS(IPMT('Sources of Capital'!$B$22/12,C$50,'Sources of Capital'!$B$23,'Sources of Capital'!$B$21)),0)+IFERROR(ABS(IPMT('Opening Balance Sheet'!$D$27/12,C$50,'Opening Balance Sheet'!$E$27,'Opening Balance Sheet'!$B$27)),0)</f>
        <v>0</v>
      </c>
      <c r="D51" s="12">
        <f>IFERROR(ABS(IPMT('Sources of Capital'!$B$22/12,D$50,'Sources of Capital'!$B$23,'Sources of Capital'!$B$21)),0)+IFERROR(ABS(IPMT('Opening Balance Sheet'!$D$27/12,D$50,'Opening Balance Sheet'!$E$27,'Opening Balance Sheet'!$B$27)),0)</f>
        <v>0</v>
      </c>
      <c r="E51" s="12">
        <f>IFERROR(ABS(IPMT('Sources of Capital'!$B$22/12,E$50,'Sources of Capital'!$B$23,'Sources of Capital'!$B$21)),0)+IFERROR(ABS(IPMT('Opening Balance Sheet'!$D$27/12,E$50,'Opening Balance Sheet'!$E$27,'Opening Balance Sheet'!$B$27)),0)</f>
        <v>0</v>
      </c>
      <c r="F51" s="12">
        <f>IFERROR(ABS(IPMT('Sources of Capital'!$B$22/12,F$50,'Sources of Capital'!$B$23,'Sources of Capital'!$B$21)),0)+IFERROR(ABS(IPMT('Opening Balance Sheet'!$D$27/12,F$50,'Opening Balance Sheet'!$E$27,'Opening Balance Sheet'!$B$27)),0)</f>
        <v>0</v>
      </c>
      <c r="G51" s="12">
        <f>IFERROR(ABS(IPMT('Sources of Capital'!$B$22/12,G$50,'Sources of Capital'!$B$23,'Sources of Capital'!$B$21)),0)+IFERROR(ABS(IPMT('Opening Balance Sheet'!$D$27/12,G$50,'Opening Balance Sheet'!$E$27,'Opening Balance Sheet'!$B$27)),0)</f>
        <v>0</v>
      </c>
      <c r="H51" s="12">
        <f>IFERROR(ABS(IPMT('Sources of Capital'!$B$22/12,H$50,'Sources of Capital'!$B$23,'Sources of Capital'!$B$21)),0)+IFERROR(ABS(IPMT('Opening Balance Sheet'!$D$27/12,H$50,'Opening Balance Sheet'!$E$27,'Opening Balance Sheet'!$B$27)),0)</f>
        <v>0</v>
      </c>
      <c r="I51" s="12">
        <f>IFERROR(ABS(IPMT('Sources of Capital'!$B$22/12,I$50,'Sources of Capital'!$B$23,'Sources of Capital'!$B$21)),0)+IFERROR(ABS(IPMT('Opening Balance Sheet'!$D$27/12,I$50,'Opening Balance Sheet'!$E$27,'Opening Balance Sheet'!$B$27)),0)</f>
        <v>0</v>
      </c>
      <c r="J51" s="12">
        <f>IFERROR(ABS(IPMT('Sources of Capital'!$B$22/12,J$50,'Sources of Capital'!$B$23,'Sources of Capital'!$B$21)),0)+IFERROR(ABS(IPMT('Opening Balance Sheet'!$D$27/12,J$50,'Opening Balance Sheet'!$E$27,'Opening Balance Sheet'!$B$27)),0)</f>
        <v>0</v>
      </c>
      <c r="K51" s="12">
        <f>IFERROR(ABS(IPMT('Sources of Capital'!$B$22/12,K$50,'Sources of Capital'!$B$23,'Sources of Capital'!$B$21)),0)+IFERROR(ABS(IPMT('Opening Balance Sheet'!$D$27/12,K$50,'Opening Balance Sheet'!$E$27,'Opening Balance Sheet'!$B$27)),0)</f>
        <v>0</v>
      </c>
      <c r="L51" s="12">
        <f>IFERROR(ABS(IPMT('Sources of Capital'!$B$22/12,L$50,'Sources of Capital'!$B$23,'Sources of Capital'!$B$21)),0)+IFERROR(ABS(IPMT('Opening Balance Sheet'!$D$27/12,L$50,'Opening Balance Sheet'!$E$27,'Opening Balance Sheet'!$B$27)),0)</f>
        <v>0</v>
      </c>
      <c r="M51" s="12">
        <f>IFERROR(ABS(IPMT('Sources of Capital'!$B$22/12,M$50,'Sources of Capital'!$B$23,'Sources of Capital'!$B$21)),0)+IFERROR(ABS(IPMT('Opening Balance Sheet'!$D$27/12,M$50,'Opening Balance Sheet'!$E$27,'Opening Balance Sheet'!$B$27)),0)</f>
        <v>0</v>
      </c>
      <c r="N51" s="12">
        <f>IFERROR(ABS(IPMT('Sources of Capital'!$B$22/12,N$50,'Sources of Capital'!$B$23,'Sources of Capital'!$B$21)),0)+IFERROR(ABS(IPMT('Opening Balance Sheet'!$D$27/12,N$50,'Opening Balance Sheet'!$E$27,'Opening Balance Sheet'!$B$27)),0)</f>
        <v>0</v>
      </c>
      <c r="O51" s="68">
        <f>SUM(C51:N51)</f>
        <v>0</v>
      </c>
    </row>
    <row r="52" spans="1:16" x14ac:dyDescent="0.2">
      <c r="B52" s="7" t="s">
        <v>96</v>
      </c>
      <c r="C52" s="29">
        <f>IFERROR(ABS(IPMT('Sources of Capital'!$B$27/12,C$50,'Sources of Capital'!$B$28,'Sources of Capital'!$B$26)),0)+IFERROR(ABS(IPMT('Opening Balance Sheet'!$D$28/12,C$50,'Opening Balance Sheet'!$E$28,'Opening Balance Sheet'!$B$28)),0)</f>
        <v>0</v>
      </c>
      <c r="D52" s="29">
        <f>IFERROR(ABS(IPMT('Sources of Capital'!$B$27/12,D$50,'Sources of Capital'!$B$28,'Sources of Capital'!$B$26)),0)+IFERROR(ABS(IPMT('Opening Balance Sheet'!$D$28/12,D$50,'Opening Balance Sheet'!$E$28,'Opening Balance Sheet'!$B$28)),0)</f>
        <v>0</v>
      </c>
      <c r="E52" s="29">
        <f>IFERROR(ABS(IPMT('Sources of Capital'!$B$27/12,E$50,'Sources of Capital'!$B$28,'Sources of Capital'!$B$26)),0)+IFERROR(ABS(IPMT('Opening Balance Sheet'!$D$28/12,E$50,'Opening Balance Sheet'!$E$28,'Opening Balance Sheet'!$B$28)),0)</f>
        <v>0</v>
      </c>
      <c r="F52" s="29">
        <f>IFERROR(ABS(IPMT('Sources of Capital'!$B$27/12,F$50,'Sources of Capital'!$B$28,'Sources of Capital'!$B$26)),0)+IFERROR(ABS(IPMT('Opening Balance Sheet'!$D$28/12,F$50,'Opening Balance Sheet'!$E$28,'Opening Balance Sheet'!$B$28)),0)</f>
        <v>0</v>
      </c>
      <c r="G52" s="29">
        <f>IFERROR(ABS(IPMT('Sources of Capital'!$B$27/12,G$50,'Sources of Capital'!$B$28,'Sources of Capital'!$B$26)),0)+IFERROR(ABS(IPMT('Opening Balance Sheet'!$D$28/12,G$50,'Opening Balance Sheet'!$E$28,'Opening Balance Sheet'!$B$28)),0)</f>
        <v>0</v>
      </c>
      <c r="H52" s="29">
        <f>IFERROR(ABS(IPMT('Sources of Capital'!$B$27/12,H$50,'Sources of Capital'!$B$28,'Sources of Capital'!$B$26)),0)+IFERROR(ABS(IPMT('Opening Balance Sheet'!$D$28/12,H$50,'Opening Balance Sheet'!$E$28,'Opening Balance Sheet'!$B$28)),0)</f>
        <v>0</v>
      </c>
      <c r="I52" s="29">
        <f>IFERROR(ABS(IPMT('Sources of Capital'!$B$27/12,I$50,'Sources of Capital'!$B$28,'Sources of Capital'!$B$26)),0)+IFERROR(ABS(IPMT('Opening Balance Sheet'!$D$28/12,I$50,'Opening Balance Sheet'!$E$28,'Opening Balance Sheet'!$B$28)),0)</f>
        <v>0</v>
      </c>
      <c r="J52" s="29">
        <f>IFERROR(ABS(IPMT('Sources of Capital'!$B$27/12,J$50,'Sources of Capital'!$B$28,'Sources of Capital'!$B$26)),0)+IFERROR(ABS(IPMT('Opening Balance Sheet'!$D$28/12,J$50,'Opening Balance Sheet'!$E$28,'Opening Balance Sheet'!$B$28)),0)</f>
        <v>0</v>
      </c>
      <c r="K52" s="29">
        <f>IFERROR(ABS(IPMT('Sources of Capital'!$B$27/12,K$50,'Sources of Capital'!$B$28,'Sources of Capital'!$B$26)),0)+IFERROR(ABS(IPMT('Opening Balance Sheet'!$D$28/12,K$50,'Opening Balance Sheet'!$E$28,'Opening Balance Sheet'!$B$28)),0)</f>
        <v>0</v>
      </c>
      <c r="L52" s="29">
        <f>IFERROR(ABS(IPMT('Sources of Capital'!$B$27/12,L$50,'Sources of Capital'!$B$28,'Sources of Capital'!$B$26)),0)+IFERROR(ABS(IPMT('Opening Balance Sheet'!$D$28/12,L$50,'Opening Balance Sheet'!$E$28,'Opening Balance Sheet'!$B$28)),0)</f>
        <v>0</v>
      </c>
      <c r="M52" s="29">
        <f>IFERROR(ABS(IPMT('Sources of Capital'!$B$27/12,M$50,'Sources of Capital'!$B$28,'Sources of Capital'!$B$26)),0)+IFERROR(ABS(IPMT('Opening Balance Sheet'!$D$28/12,M$50,'Opening Balance Sheet'!$E$28,'Opening Balance Sheet'!$B$28)),0)</f>
        <v>0</v>
      </c>
      <c r="N52" s="29">
        <f>IFERROR(ABS(IPMT('Sources of Capital'!$B$27/12,N$50,'Sources of Capital'!$B$28,'Sources of Capital'!$B$26)),0)+IFERROR(ABS(IPMT('Opening Balance Sheet'!$D$28/12,N$50,'Opening Balance Sheet'!$E$28,'Opening Balance Sheet'!$B$28)),0)</f>
        <v>0</v>
      </c>
      <c r="O52" s="68">
        <f>SUM(C52:N52)</f>
        <v>0</v>
      </c>
    </row>
    <row r="53" spans="1:16" ht="14.25" x14ac:dyDescent="0.35">
      <c r="B53" s="7" t="s">
        <v>98</v>
      </c>
      <c r="C53" s="31">
        <f>'Yr 1 Cash Flow Statement'!C24</f>
        <v>0</v>
      </c>
      <c r="D53" s="31">
        <f>'Yr 1 Cash Flow Statement'!D24</f>
        <v>0</v>
      </c>
      <c r="E53" s="31">
        <f>'Yr 1 Cash Flow Statement'!E24</f>
        <v>0</v>
      </c>
      <c r="F53" s="31">
        <f>'Yr 1 Cash Flow Statement'!F24</f>
        <v>0</v>
      </c>
      <c r="G53" s="31">
        <f>'Yr 1 Cash Flow Statement'!G24</f>
        <v>0</v>
      </c>
      <c r="H53" s="31">
        <f>'Yr 1 Cash Flow Statement'!H24</f>
        <v>0</v>
      </c>
      <c r="I53" s="31">
        <f>'Yr 1 Cash Flow Statement'!I24</f>
        <v>0</v>
      </c>
      <c r="J53" s="31">
        <f>'Yr 1 Cash Flow Statement'!J24</f>
        <v>0</v>
      </c>
      <c r="K53" s="31">
        <f>'Yr 1 Cash Flow Statement'!K24</f>
        <v>0</v>
      </c>
      <c r="L53" s="31">
        <f>'Yr 1 Cash Flow Statement'!L24</f>
        <v>0</v>
      </c>
      <c r="M53" s="31">
        <f>'Yr 1 Cash Flow Statement'!M24</f>
        <v>0</v>
      </c>
      <c r="N53" s="31">
        <f>'Yr 1 Cash Flow Statement'!N24</f>
        <v>0</v>
      </c>
      <c r="O53" s="31">
        <f>'Yr 1 Cash Flow Statement'!O24</f>
        <v>0</v>
      </c>
    </row>
    <row r="54" spans="1:16" x14ac:dyDescent="0.2">
      <c r="A54" s="6" t="s">
        <v>99</v>
      </c>
      <c r="C54" s="68">
        <f>SUM(C51:C53)</f>
        <v>0</v>
      </c>
      <c r="D54" s="68">
        <f t="shared" ref="D54:N54" si="11">SUM(D51:D53)</f>
        <v>0</v>
      </c>
      <c r="E54" s="68">
        <f t="shared" si="11"/>
        <v>0</v>
      </c>
      <c r="F54" s="68">
        <f t="shared" si="11"/>
        <v>0</v>
      </c>
      <c r="G54" s="68">
        <f t="shared" si="11"/>
        <v>0</v>
      </c>
      <c r="H54" s="68">
        <f t="shared" si="11"/>
        <v>0</v>
      </c>
      <c r="I54" s="68">
        <f t="shared" si="11"/>
        <v>0</v>
      </c>
      <c r="J54" s="68">
        <f t="shared" si="11"/>
        <v>0</v>
      </c>
      <c r="K54" s="68">
        <f t="shared" si="11"/>
        <v>0</v>
      </c>
      <c r="L54" s="68">
        <f t="shared" si="11"/>
        <v>0</v>
      </c>
      <c r="M54" s="68">
        <f t="shared" si="11"/>
        <v>0</v>
      </c>
      <c r="N54" s="68">
        <f t="shared" si="11"/>
        <v>0</v>
      </c>
      <c r="O54" s="68">
        <f>SUM(C54:N54)</f>
        <v>0</v>
      </c>
      <c r="P54" s="21">
        <f>IFERROR(O54/O$11,0)</f>
        <v>0</v>
      </c>
    </row>
    <row r="55" spans="1:16" x14ac:dyDescent="0.2">
      <c r="C55" s="68"/>
      <c r="D55" s="68"/>
      <c r="E55" s="68"/>
      <c r="F55" s="68"/>
      <c r="G55" s="68"/>
      <c r="H55" s="68"/>
      <c r="I55" s="68"/>
      <c r="J55" s="68"/>
      <c r="K55" s="68"/>
      <c r="L55" s="68"/>
      <c r="M55" s="68"/>
      <c r="N55" s="68"/>
      <c r="O55" s="68"/>
    </row>
    <row r="56" spans="1:16" x14ac:dyDescent="0.2">
      <c r="A56" s="6" t="s">
        <v>100</v>
      </c>
      <c r="C56" s="68">
        <f>C20-C28-C48-C54</f>
        <v>0</v>
      </c>
      <c r="D56" s="68">
        <f t="shared" ref="D56:N56" si="12">D20-D28-D48-D54</f>
        <v>0</v>
      </c>
      <c r="E56" s="68">
        <f t="shared" si="12"/>
        <v>0</v>
      </c>
      <c r="F56" s="68">
        <f t="shared" si="12"/>
        <v>0</v>
      </c>
      <c r="G56" s="68">
        <f t="shared" si="12"/>
        <v>0</v>
      </c>
      <c r="H56" s="68">
        <f t="shared" si="12"/>
        <v>0</v>
      </c>
      <c r="I56" s="68">
        <f t="shared" si="12"/>
        <v>0</v>
      </c>
      <c r="J56" s="68">
        <f t="shared" si="12"/>
        <v>0</v>
      </c>
      <c r="K56" s="68">
        <f t="shared" si="12"/>
        <v>0</v>
      </c>
      <c r="L56" s="68">
        <f t="shared" si="12"/>
        <v>0</v>
      </c>
      <c r="M56" s="68">
        <f t="shared" si="12"/>
        <v>0</v>
      </c>
      <c r="N56" s="68">
        <f t="shared" si="12"/>
        <v>0</v>
      </c>
      <c r="O56" s="68">
        <f>SUM(C56:N56)</f>
        <v>0</v>
      </c>
    </row>
    <row r="57" spans="1:16" x14ac:dyDescent="0.2">
      <c r="C57" s="68"/>
      <c r="D57" s="68"/>
      <c r="E57" s="68"/>
      <c r="F57" s="68"/>
      <c r="G57" s="68"/>
      <c r="H57" s="68"/>
      <c r="I57" s="68"/>
      <c r="J57" s="68"/>
      <c r="K57" s="68"/>
      <c r="L57" s="68"/>
      <c r="M57" s="68"/>
      <c r="N57" s="68"/>
      <c r="O57" s="68"/>
    </row>
    <row r="58" spans="1:16" x14ac:dyDescent="0.2">
      <c r="A58" s="6" t="s">
        <v>268</v>
      </c>
      <c r="C58" s="68">
        <f>IF(C62&gt;0,C56*'Cash Receipts and Disbursements'!$B$22,0)</f>
        <v>0</v>
      </c>
      <c r="D58" s="68">
        <f>IF(D62&gt;0,IF(C62&lt;0,(D56-ABS(C62))*'Cash Receipts and Disbursements'!$B$22,D56*'Cash Receipts and Disbursements'!$B$22),IF(C62&gt;0,-(C62*'Cash Receipts and Disbursements'!$B$22),0))</f>
        <v>0</v>
      </c>
      <c r="E58" s="68">
        <f>IF(E62&gt;0,IF(D62&lt;0,(E56-ABS(D62))*'Cash Receipts and Disbursements'!$B$22,E56*'Cash Receipts and Disbursements'!$B$22),IF(D62&gt;0,-(D62*'Cash Receipts and Disbursements'!$B$22),0))</f>
        <v>0</v>
      </c>
      <c r="F58" s="68">
        <f>IF(F62&gt;0,IF(E62&lt;0,(F56-ABS(E62))*'Cash Receipts and Disbursements'!$B$22,F56*'Cash Receipts and Disbursements'!$B$22),IF(E62&gt;0,-(E62*'Cash Receipts and Disbursements'!$B$22),0))</f>
        <v>0</v>
      </c>
      <c r="G58" s="68">
        <f>IF(G62&gt;0,IF(F62&lt;0,(G56-ABS(F62))*'Cash Receipts and Disbursements'!$B$22,G56*'Cash Receipts and Disbursements'!$B$22),IF(F62&gt;0,-(F62*'Cash Receipts and Disbursements'!$B$22),0))</f>
        <v>0</v>
      </c>
      <c r="H58" s="68">
        <f>IF(H62&gt;0,IF(G62&lt;0,(H56-ABS(G62))*'Cash Receipts and Disbursements'!$B$22,H56*'Cash Receipts and Disbursements'!$B$22),IF(G62&gt;0,-(G62*'Cash Receipts and Disbursements'!$B$22),0))</f>
        <v>0</v>
      </c>
      <c r="I58" s="68">
        <f>IF(I62&gt;0,IF(H62&lt;0,(I56-ABS(H62))*'Cash Receipts and Disbursements'!$B$22,I56*'Cash Receipts and Disbursements'!$B$22),IF(H62&gt;0,-(H62*'Cash Receipts and Disbursements'!$B$22),0))</f>
        <v>0</v>
      </c>
      <c r="J58" s="68">
        <f>IF(J62&gt;0,IF(I62&lt;0,(J56-ABS(I62))*'Cash Receipts and Disbursements'!$B$22,J56*'Cash Receipts and Disbursements'!$B$22),IF(I62&gt;0,-(I62*'Cash Receipts and Disbursements'!$B$22),0))</f>
        <v>0</v>
      </c>
      <c r="K58" s="68">
        <f>IF(K62&gt;0,IF(J62&lt;0,(K56-ABS(J62))*'Cash Receipts and Disbursements'!$B$22,K56*'Cash Receipts and Disbursements'!$B$22),IF(J62&gt;0,-(J62*'Cash Receipts and Disbursements'!$B$22),0))</f>
        <v>0</v>
      </c>
      <c r="L58" s="68">
        <f>IF(L62&gt;0,IF(K62&lt;0,(L56-ABS(K62))*'Cash Receipts and Disbursements'!$B$22,L56*'Cash Receipts and Disbursements'!$B$22),IF(K62&gt;0,-(K62*'Cash Receipts and Disbursements'!$B$22),0))</f>
        <v>0</v>
      </c>
      <c r="M58" s="68">
        <f>IF(M62&gt;0,IF(L62&lt;0,(M56-ABS(L62))*'Cash Receipts and Disbursements'!$B$22,M56*'Cash Receipts and Disbursements'!$B$22),IF(L62&gt;0,-(L62*'Cash Receipts and Disbursements'!$B$22),0))</f>
        <v>0</v>
      </c>
      <c r="N58" s="68">
        <f>IF(N62&gt;0,IF(M62&lt;0,(N56-ABS(M62))*'Cash Receipts and Disbursements'!$B$22,N56*'Cash Receipts and Disbursements'!$B$22),IF(M62&gt;0,-(M62*'Cash Receipts and Disbursements'!$B$22),0))</f>
        <v>0</v>
      </c>
      <c r="O58" s="68">
        <f>SUM(C58:N58)</f>
        <v>0</v>
      </c>
    </row>
    <row r="60" spans="1:16" ht="12.75" thickBot="1" x14ac:dyDescent="0.25">
      <c r="A60" s="6" t="s">
        <v>269</v>
      </c>
      <c r="C60" s="70">
        <f>C56-C58</f>
        <v>0</v>
      </c>
      <c r="D60" s="70">
        <f t="shared" ref="D60:O60" si="13">D56-D58</f>
        <v>0</v>
      </c>
      <c r="E60" s="70">
        <f t="shared" si="13"/>
        <v>0</v>
      </c>
      <c r="F60" s="70">
        <f t="shared" si="13"/>
        <v>0</v>
      </c>
      <c r="G60" s="70">
        <f t="shared" si="13"/>
        <v>0</v>
      </c>
      <c r="H60" s="70">
        <f t="shared" si="13"/>
        <v>0</v>
      </c>
      <c r="I60" s="70">
        <f t="shared" si="13"/>
        <v>0</v>
      </c>
      <c r="J60" s="70">
        <f t="shared" si="13"/>
        <v>0</v>
      </c>
      <c r="K60" s="70">
        <f t="shared" si="13"/>
        <v>0</v>
      </c>
      <c r="L60" s="70">
        <f t="shared" si="13"/>
        <v>0</v>
      </c>
      <c r="M60" s="70">
        <f t="shared" si="13"/>
        <v>0</v>
      </c>
      <c r="N60" s="70">
        <f t="shared" si="13"/>
        <v>0</v>
      </c>
      <c r="O60" s="70">
        <f t="shared" si="13"/>
        <v>0</v>
      </c>
      <c r="P60" s="21">
        <f>IFERROR(O60/O$11,0)</f>
        <v>0</v>
      </c>
    </row>
    <row r="61" spans="1:16" ht="12.75" thickTop="1" x14ac:dyDescent="0.2"/>
    <row r="62" spans="1:16" x14ac:dyDescent="0.2">
      <c r="C62" s="141">
        <f>C56</f>
        <v>0</v>
      </c>
      <c r="D62" s="141">
        <f>C62+D56</f>
        <v>0</v>
      </c>
      <c r="E62" s="141">
        <f t="shared" ref="E62:N62" si="14">D62+E56</f>
        <v>0</v>
      </c>
      <c r="F62" s="141">
        <f t="shared" si="14"/>
        <v>0</v>
      </c>
      <c r="G62" s="141">
        <f t="shared" si="14"/>
        <v>0</v>
      </c>
      <c r="H62" s="141">
        <f t="shared" si="14"/>
        <v>0</v>
      </c>
      <c r="I62" s="141">
        <f t="shared" si="14"/>
        <v>0</v>
      </c>
      <c r="J62" s="141">
        <f t="shared" si="14"/>
        <v>0</v>
      </c>
      <c r="K62" s="141">
        <f t="shared" si="14"/>
        <v>0</v>
      </c>
      <c r="L62" s="141">
        <f t="shared" si="14"/>
        <v>0</v>
      </c>
      <c r="M62" s="141">
        <f t="shared" si="14"/>
        <v>0</v>
      </c>
      <c r="N62" s="141">
        <f t="shared" si="14"/>
        <v>0</v>
      </c>
    </row>
  </sheetData>
  <phoneticPr fontId="0" type="noConversion"/>
  <pageMargins left="0.8" right="0.54" top="0.89" bottom="6.3E-2" header="0.5" footer="0.5"/>
  <pageSetup scale="75" orientation="landscape" blackAndWhite="1" horizontalDpi="300" verticalDpi="300"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6"/>
  <sheetViews>
    <sheetView workbookViewId="0">
      <pane xSplit="2" ySplit="4" topLeftCell="C5" activePane="bottomRight" state="frozen"/>
      <selection pane="topRight" activeCell="C1" sqref="C1"/>
      <selection pane="bottomLeft" activeCell="A5" sqref="A5"/>
      <selection pane="bottomRight" activeCell="C8" sqref="C8"/>
    </sheetView>
  </sheetViews>
  <sheetFormatPr defaultColWidth="9.140625" defaultRowHeight="12" x14ac:dyDescent="0.2"/>
  <cols>
    <col min="1" max="1" width="2.7109375" style="6" customWidth="1"/>
    <col min="2" max="2" width="27.28515625" style="7" customWidth="1"/>
    <col min="3" max="14" width="10.7109375" style="7" customWidth="1"/>
    <col min="15" max="15" width="12.42578125" style="7" customWidth="1"/>
    <col min="16" max="16384" width="9.140625" style="7"/>
  </cols>
  <sheetData>
    <row r="1" spans="1:15" x14ac:dyDescent="0.2">
      <c r="A1" s="6">
        <f>'Required Funds'!A1</f>
        <v>0</v>
      </c>
    </row>
    <row r="3" spans="1:15" x14ac:dyDescent="0.2">
      <c r="A3" s="60" t="str">
        <f>CONCATENATE('Monthly Budget'!C4," ","PROJECTED CASH FLOW STATEMENT")</f>
        <v>Year 1 PROJECTED CASH FLOW STATEMENT</v>
      </c>
      <c r="B3" s="60"/>
      <c r="C3" s="49"/>
      <c r="D3" s="49"/>
      <c r="E3" s="49"/>
      <c r="F3" s="49"/>
      <c r="G3" s="49"/>
      <c r="H3" s="49"/>
      <c r="I3" s="49"/>
      <c r="J3" s="49"/>
      <c r="K3" s="49"/>
      <c r="L3" s="49"/>
      <c r="M3" s="49"/>
      <c r="N3" s="49"/>
      <c r="O3" s="49"/>
    </row>
    <row r="4" spans="1:15" s="6" customFormat="1" x14ac:dyDescent="0.2">
      <c r="A4" s="62"/>
      <c r="B4" s="62"/>
      <c r="C4" s="63" t="str">
        <f>'Yr 1 Income Statement'!C4</f>
        <v>Month 1</v>
      </c>
      <c r="D4" s="63" t="str">
        <f>'Yr 1 Income Statement'!D4</f>
        <v>Month 2</v>
      </c>
      <c r="E4" s="63" t="str">
        <f>'Yr 1 Income Statement'!E4</f>
        <v>Month 3</v>
      </c>
      <c r="F4" s="63" t="str">
        <f>'Yr 1 Income Statement'!F4</f>
        <v>Month 4</v>
      </c>
      <c r="G4" s="63" t="str">
        <f>'Yr 1 Income Statement'!G4</f>
        <v>Month 5</v>
      </c>
      <c r="H4" s="63" t="str">
        <f>'Yr 1 Income Statement'!H4</f>
        <v>Month 6</v>
      </c>
      <c r="I4" s="63" t="str">
        <f>'Yr 1 Income Statement'!I4</f>
        <v>Month 7</v>
      </c>
      <c r="J4" s="63" t="str">
        <f>'Yr 1 Income Statement'!J4</f>
        <v>Month 8</v>
      </c>
      <c r="K4" s="63" t="str">
        <f>'Yr 1 Income Statement'!K4</f>
        <v>Month 9</v>
      </c>
      <c r="L4" s="63" t="str">
        <f>'Yr 1 Income Statement'!L4</f>
        <v>Month 10</v>
      </c>
      <c r="M4" s="63" t="str">
        <f>'Yr 1 Income Statement'!M4</f>
        <v>Month 11</v>
      </c>
      <c r="N4" s="63" t="str">
        <f>'Yr 1 Income Statement'!N4</f>
        <v>Month 12</v>
      </c>
      <c r="O4" s="63" t="s">
        <v>65</v>
      </c>
    </row>
    <row r="5" spans="1:15" s="6" customFormat="1" x14ac:dyDescent="0.2">
      <c r="A5" s="65"/>
      <c r="B5" s="65"/>
      <c r="C5" s="66"/>
      <c r="D5" s="66"/>
      <c r="E5" s="66"/>
      <c r="F5" s="66"/>
      <c r="G5" s="66"/>
      <c r="H5" s="66"/>
      <c r="I5" s="66"/>
      <c r="J5" s="66"/>
      <c r="K5" s="66"/>
      <c r="L5" s="66"/>
      <c r="M5" s="66"/>
      <c r="N5" s="66"/>
      <c r="O5" s="66"/>
    </row>
    <row r="6" spans="1:15" x14ac:dyDescent="0.2">
      <c r="C6" s="12"/>
      <c r="D6" s="12"/>
      <c r="E6" s="12"/>
      <c r="F6" s="12"/>
      <c r="G6" s="12"/>
      <c r="H6" s="12"/>
      <c r="I6" s="12"/>
      <c r="J6" s="12"/>
      <c r="K6" s="12"/>
      <c r="L6" s="12"/>
      <c r="M6" s="12"/>
      <c r="N6" s="12"/>
      <c r="O6" s="12"/>
    </row>
    <row r="7" spans="1:15" x14ac:dyDescent="0.2">
      <c r="A7" s="6" t="s">
        <v>101</v>
      </c>
      <c r="C7" s="12">
        <f>'Required Funds'!B29+'Opening Balance Sheet'!B9</f>
        <v>0</v>
      </c>
      <c r="D7" s="12">
        <f>C35</f>
        <v>0</v>
      </c>
      <c r="E7" s="12">
        <f t="shared" ref="E7:N7" si="0">D35</f>
        <v>0</v>
      </c>
      <c r="F7" s="12">
        <f t="shared" si="0"/>
        <v>0</v>
      </c>
      <c r="G7" s="12">
        <f t="shared" si="0"/>
        <v>0</v>
      </c>
      <c r="H7" s="12">
        <f t="shared" si="0"/>
        <v>0</v>
      </c>
      <c r="I7" s="12">
        <f t="shared" si="0"/>
        <v>0</v>
      </c>
      <c r="J7" s="12">
        <f t="shared" si="0"/>
        <v>0</v>
      </c>
      <c r="K7" s="12">
        <f t="shared" si="0"/>
        <v>0</v>
      </c>
      <c r="L7" s="12">
        <f t="shared" si="0"/>
        <v>0</v>
      </c>
      <c r="M7" s="12">
        <f t="shared" si="0"/>
        <v>0</v>
      </c>
      <c r="N7" s="12">
        <f t="shared" si="0"/>
        <v>0</v>
      </c>
      <c r="O7" s="12"/>
    </row>
    <row r="8" spans="1:15" x14ac:dyDescent="0.2">
      <c r="A8" s="7"/>
      <c r="C8" s="12"/>
      <c r="D8" s="12"/>
      <c r="E8" s="12"/>
      <c r="F8" s="12"/>
      <c r="G8" s="12"/>
      <c r="H8" s="12"/>
      <c r="I8" s="12"/>
      <c r="J8" s="12"/>
      <c r="K8" s="12"/>
      <c r="L8" s="12"/>
      <c r="M8" s="12"/>
      <c r="N8" s="12"/>
      <c r="O8" s="12"/>
    </row>
    <row r="9" spans="1:15" x14ac:dyDescent="0.2">
      <c r="A9" s="7"/>
      <c r="C9" s="12"/>
      <c r="D9" s="12"/>
      <c r="E9" s="12"/>
      <c r="F9" s="12"/>
      <c r="G9" s="12"/>
      <c r="H9" s="12"/>
      <c r="I9" s="12"/>
      <c r="J9" s="12"/>
      <c r="K9" s="12"/>
      <c r="L9" s="12"/>
      <c r="M9" s="12"/>
      <c r="N9" s="12"/>
      <c r="O9" s="12"/>
    </row>
    <row r="10" spans="1:15" x14ac:dyDescent="0.2">
      <c r="A10" s="6" t="s">
        <v>102</v>
      </c>
      <c r="C10" s="12"/>
      <c r="D10" s="12"/>
      <c r="E10" s="12"/>
      <c r="F10" s="12"/>
      <c r="G10" s="12"/>
      <c r="H10" s="12"/>
      <c r="I10" s="12"/>
      <c r="J10" s="12"/>
      <c r="K10" s="12"/>
      <c r="L10" s="12"/>
      <c r="M10" s="12"/>
      <c r="N10" s="12"/>
      <c r="O10" s="12"/>
    </row>
    <row r="11" spans="1:15" x14ac:dyDescent="0.2">
      <c r="A11" s="7"/>
      <c r="B11" s="7" t="s">
        <v>103</v>
      </c>
      <c r="C11" s="12">
        <f>'Yr 1 Income Statement'!C11*'Cash Receipts and Disbursements'!$B$7</f>
        <v>0</v>
      </c>
      <c r="D11" s="12">
        <f>'Yr 1 Income Statement'!D11*'Cash Receipts and Disbursements'!$B$7</f>
        <v>0</v>
      </c>
      <c r="E11" s="12">
        <f>'Yr 1 Income Statement'!E11*'Cash Receipts and Disbursements'!$B$7</f>
        <v>0</v>
      </c>
      <c r="F11" s="12">
        <f>'Yr 1 Income Statement'!F11*'Cash Receipts and Disbursements'!$B$7</f>
        <v>0</v>
      </c>
      <c r="G11" s="12">
        <f>'Yr 1 Income Statement'!G11*'Cash Receipts and Disbursements'!$B$7</f>
        <v>0</v>
      </c>
      <c r="H11" s="12">
        <f>'Yr 1 Income Statement'!H11*'Cash Receipts and Disbursements'!$B$7</f>
        <v>0</v>
      </c>
      <c r="I11" s="12">
        <f>'Yr 1 Income Statement'!I11*'Cash Receipts and Disbursements'!$B$7</f>
        <v>0</v>
      </c>
      <c r="J11" s="12">
        <f>'Yr 1 Income Statement'!J11*'Cash Receipts and Disbursements'!$B$7</f>
        <v>0</v>
      </c>
      <c r="K11" s="12">
        <f>'Yr 1 Income Statement'!K11*'Cash Receipts and Disbursements'!$B$7</f>
        <v>0</v>
      </c>
      <c r="L11" s="12">
        <f>'Yr 1 Income Statement'!L11*'Cash Receipts and Disbursements'!$B$7</f>
        <v>0</v>
      </c>
      <c r="M11" s="12">
        <f>'Yr 1 Income Statement'!M11*'Cash Receipts and Disbursements'!$B$7</f>
        <v>0</v>
      </c>
      <c r="N11" s="12">
        <f>'Yr 1 Income Statement'!N11*'Cash Receipts and Disbursements'!$B$7</f>
        <v>0</v>
      </c>
      <c r="O11" s="12">
        <f>SUM(C11:N11)</f>
        <v>0</v>
      </c>
    </row>
    <row r="12" spans="1:15" ht="14.25" x14ac:dyDescent="0.35">
      <c r="A12" s="7"/>
      <c r="B12" s="7" t="s">
        <v>104</v>
      </c>
      <c r="C12" s="31">
        <v>0</v>
      </c>
      <c r="D12" s="31">
        <f>'Yr 1 Income Statement'!C11*'Cash Receipts and Disbursements'!B8</f>
        <v>0</v>
      </c>
      <c r="E12" s="31">
        <f>('Yr 1 Income Statement'!D11*'Cash Receipts and Disbursements'!$B$8)+('Yr 1 Income Statement'!C11*'Cash Receipts and Disbursements'!$B$9)</f>
        <v>0</v>
      </c>
      <c r="F12" s="31">
        <f>('Yr 1 Income Statement'!E11*'Cash Receipts and Disbursements'!$B$8)+('Yr 1 Income Statement'!D11*'Cash Receipts and Disbursements'!$B$9)</f>
        <v>0</v>
      </c>
      <c r="G12" s="31">
        <f>('Yr 1 Income Statement'!F11*'Cash Receipts and Disbursements'!$B$8)+('Yr 1 Income Statement'!E11*'Cash Receipts and Disbursements'!$B$9)</f>
        <v>0</v>
      </c>
      <c r="H12" s="31">
        <f>('Yr 1 Income Statement'!G11*'Cash Receipts and Disbursements'!$B$8)+('Yr 1 Income Statement'!F11*'Cash Receipts and Disbursements'!$B$9)</f>
        <v>0</v>
      </c>
      <c r="I12" s="31">
        <f>('Yr 1 Income Statement'!H11*'Cash Receipts and Disbursements'!$B$8)+('Yr 1 Income Statement'!G11*'Cash Receipts and Disbursements'!$B$9)</f>
        <v>0</v>
      </c>
      <c r="J12" s="31">
        <f>('Yr 1 Income Statement'!I11*'Cash Receipts and Disbursements'!$B$8)+('Yr 1 Income Statement'!H11*'Cash Receipts and Disbursements'!$B$9)</f>
        <v>0</v>
      </c>
      <c r="K12" s="31">
        <f>('Yr 1 Income Statement'!J11*'Cash Receipts and Disbursements'!$B$8)+('Yr 1 Income Statement'!I11*'Cash Receipts and Disbursements'!$B$9)</f>
        <v>0</v>
      </c>
      <c r="L12" s="31">
        <f>('Yr 1 Income Statement'!K11*'Cash Receipts and Disbursements'!$B$8)+('Yr 1 Income Statement'!J11*'Cash Receipts and Disbursements'!$B$9)</f>
        <v>0</v>
      </c>
      <c r="M12" s="31">
        <f>('Yr 1 Income Statement'!L11*'Cash Receipts and Disbursements'!$B$8)+('Yr 1 Income Statement'!K11*'Cash Receipts and Disbursements'!$B$9)</f>
        <v>0</v>
      </c>
      <c r="N12" s="31">
        <f>('Yr 1 Income Statement'!M11*'Cash Receipts and Disbursements'!$B$8)+('Yr 1 Income Statement'!L11*'Cash Receipts and Disbursements'!$B$9)</f>
        <v>0</v>
      </c>
      <c r="O12" s="31">
        <f>SUM(C12:N12)</f>
        <v>0</v>
      </c>
    </row>
    <row r="13" spans="1:15" x14ac:dyDescent="0.2">
      <c r="A13" s="6" t="s">
        <v>106</v>
      </c>
      <c r="C13" s="12">
        <f t="shared" ref="C13:N13" si="1">SUM(C11:C12)</f>
        <v>0</v>
      </c>
      <c r="D13" s="12">
        <f t="shared" si="1"/>
        <v>0</v>
      </c>
      <c r="E13" s="12">
        <f t="shared" si="1"/>
        <v>0</v>
      </c>
      <c r="F13" s="12">
        <f t="shared" si="1"/>
        <v>0</v>
      </c>
      <c r="G13" s="12">
        <f t="shared" si="1"/>
        <v>0</v>
      </c>
      <c r="H13" s="12">
        <f t="shared" si="1"/>
        <v>0</v>
      </c>
      <c r="I13" s="12">
        <f t="shared" si="1"/>
        <v>0</v>
      </c>
      <c r="J13" s="12">
        <f t="shared" si="1"/>
        <v>0</v>
      </c>
      <c r="K13" s="12">
        <f t="shared" si="1"/>
        <v>0</v>
      </c>
      <c r="L13" s="12">
        <f t="shared" si="1"/>
        <v>0</v>
      </c>
      <c r="M13" s="12">
        <f t="shared" si="1"/>
        <v>0</v>
      </c>
      <c r="N13" s="12">
        <f t="shared" si="1"/>
        <v>0</v>
      </c>
      <c r="O13" s="12">
        <f>SUM(C13:N13)</f>
        <v>0</v>
      </c>
    </row>
    <row r="14" spans="1:15" x14ac:dyDescent="0.2">
      <c r="A14" s="7"/>
      <c r="C14" s="12"/>
      <c r="D14" s="12"/>
      <c r="E14" s="12"/>
      <c r="F14" s="12"/>
      <c r="G14" s="12"/>
      <c r="H14" s="12"/>
      <c r="I14" s="12"/>
      <c r="J14" s="12"/>
      <c r="K14" s="12"/>
      <c r="L14" s="12"/>
      <c r="M14" s="12"/>
      <c r="N14" s="12"/>
      <c r="O14" s="12"/>
    </row>
    <row r="15" spans="1:15" x14ac:dyDescent="0.2">
      <c r="A15" s="7"/>
      <c r="C15" s="12"/>
      <c r="D15" s="12"/>
      <c r="E15" s="12"/>
      <c r="F15" s="12"/>
      <c r="G15" s="12"/>
      <c r="H15" s="12"/>
      <c r="I15" s="12"/>
      <c r="J15" s="12"/>
      <c r="K15" s="12"/>
      <c r="L15" s="12"/>
      <c r="M15" s="12"/>
      <c r="N15" s="12"/>
      <c r="O15" s="12"/>
    </row>
    <row r="16" spans="1:15" x14ac:dyDescent="0.2">
      <c r="A16" s="6" t="s">
        <v>107</v>
      </c>
      <c r="C16" s="213">
        <v>1</v>
      </c>
      <c r="D16" s="213">
        <v>2</v>
      </c>
      <c r="E16" s="213">
        <v>3</v>
      </c>
      <c r="F16" s="213">
        <v>4</v>
      </c>
      <c r="G16" s="213">
        <v>5</v>
      </c>
      <c r="H16" s="213">
        <v>6</v>
      </c>
      <c r="I16" s="213">
        <v>7</v>
      </c>
      <c r="J16" s="213">
        <v>8</v>
      </c>
      <c r="K16" s="213">
        <v>9</v>
      </c>
      <c r="L16" s="213">
        <v>10</v>
      </c>
      <c r="M16" s="213">
        <v>11</v>
      </c>
      <c r="N16" s="213">
        <v>12</v>
      </c>
      <c r="O16" s="12"/>
    </row>
    <row r="17" spans="1:15" x14ac:dyDescent="0.2">
      <c r="B17" s="7" t="s">
        <v>261</v>
      </c>
      <c r="C17" s="11">
        <v>0</v>
      </c>
      <c r="D17" s="11">
        <v>0</v>
      </c>
      <c r="E17" s="11">
        <v>0</v>
      </c>
      <c r="F17" s="11">
        <v>0</v>
      </c>
      <c r="G17" s="11">
        <v>0</v>
      </c>
      <c r="H17" s="11">
        <v>0</v>
      </c>
      <c r="I17" s="11">
        <v>0</v>
      </c>
      <c r="J17" s="11">
        <v>0</v>
      </c>
      <c r="K17" s="11">
        <v>0</v>
      </c>
      <c r="L17" s="11">
        <v>0</v>
      </c>
      <c r="M17" s="11">
        <v>0</v>
      </c>
      <c r="N17" s="11">
        <v>0</v>
      </c>
      <c r="O17" s="12">
        <f>SUM(C17:N17)</f>
        <v>0</v>
      </c>
    </row>
    <row r="18" spans="1:15" x14ac:dyDescent="0.2">
      <c r="A18" s="7"/>
      <c r="B18" s="7" t="s">
        <v>68</v>
      </c>
      <c r="C18" s="12">
        <f>'Yr 1 Income Statement'!C18</f>
        <v>0</v>
      </c>
      <c r="D18" s="12">
        <f>'Yr 1 Income Statement'!D18</f>
        <v>0</v>
      </c>
      <c r="E18" s="12">
        <f>'Yr 1 Income Statement'!E18</f>
        <v>0</v>
      </c>
      <c r="F18" s="12">
        <f>'Yr 1 Income Statement'!F18</f>
        <v>0</v>
      </c>
      <c r="G18" s="12">
        <f>'Yr 1 Income Statement'!G18</f>
        <v>0</v>
      </c>
      <c r="H18" s="12">
        <f>'Yr 1 Income Statement'!H18</f>
        <v>0</v>
      </c>
      <c r="I18" s="12">
        <f>'Yr 1 Income Statement'!I18</f>
        <v>0</v>
      </c>
      <c r="J18" s="12">
        <f>'Yr 1 Income Statement'!J18</f>
        <v>0</v>
      </c>
      <c r="K18" s="12">
        <f>'Yr 1 Income Statement'!K18</f>
        <v>0</v>
      </c>
      <c r="L18" s="12">
        <f>'Yr 1 Income Statement'!L18</f>
        <v>0</v>
      </c>
      <c r="M18" s="12">
        <f>'Yr 1 Income Statement'!M18</f>
        <v>0</v>
      </c>
      <c r="N18" s="12">
        <f>'Yr 1 Income Statement'!N18</f>
        <v>0</v>
      </c>
      <c r="O18" s="12">
        <f t="shared" ref="O18:O26" si="2">SUM(C18:N18)</f>
        <v>0</v>
      </c>
    </row>
    <row r="19" spans="1:15" x14ac:dyDescent="0.2">
      <c r="A19" s="7"/>
      <c r="B19" s="7" t="s">
        <v>0</v>
      </c>
      <c r="C19" s="12">
        <f>'Yr 1 Income Statement'!C28</f>
        <v>0</v>
      </c>
      <c r="D19" s="12">
        <f>'Yr 1 Income Statement'!D28</f>
        <v>0</v>
      </c>
      <c r="E19" s="12">
        <f>'Yr 1 Income Statement'!E28</f>
        <v>0</v>
      </c>
      <c r="F19" s="12">
        <f>'Yr 1 Income Statement'!F28</f>
        <v>0</v>
      </c>
      <c r="G19" s="12">
        <f>'Yr 1 Income Statement'!G28</f>
        <v>0</v>
      </c>
      <c r="H19" s="12">
        <f>'Yr 1 Income Statement'!H28</f>
        <v>0</v>
      </c>
      <c r="I19" s="12">
        <f>'Yr 1 Income Statement'!I28</f>
        <v>0</v>
      </c>
      <c r="J19" s="12">
        <f>'Yr 1 Income Statement'!J28</f>
        <v>0</v>
      </c>
      <c r="K19" s="12">
        <f>'Yr 1 Income Statement'!K28</f>
        <v>0</v>
      </c>
      <c r="L19" s="12">
        <f>'Yr 1 Income Statement'!L28</f>
        <v>0</v>
      </c>
      <c r="M19" s="12">
        <f>'Yr 1 Income Statement'!M28</f>
        <v>0</v>
      </c>
      <c r="N19" s="12">
        <f>'Yr 1 Income Statement'!N28</f>
        <v>0</v>
      </c>
      <c r="O19" s="12">
        <f t="shared" si="2"/>
        <v>0</v>
      </c>
    </row>
    <row r="20" spans="1:15" x14ac:dyDescent="0.2">
      <c r="A20" s="7"/>
      <c r="B20" s="7" t="s">
        <v>20</v>
      </c>
      <c r="C20" s="12">
        <f>'Yr 1 Income Statement'!C48-'Yr 1 Income Statement'!C47-'Yr 1 Income Statement'!C46</f>
        <v>0</v>
      </c>
      <c r="D20" s="12">
        <f>'Yr 1 Income Statement'!D48-'Yr 1 Income Statement'!D47-'Yr 1 Income Statement'!D46</f>
        <v>0</v>
      </c>
      <c r="E20" s="12">
        <f>'Yr 1 Income Statement'!E48-'Yr 1 Income Statement'!E47-'Yr 1 Income Statement'!E46</f>
        <v>0</v>
      </c>
      <c r="F20" s="12">
        <f>'Yr 1 Income Statement'!F48-'Yr 1 Income Statement'!F47-'Yr 1 Income Statement'!F46</f>
        <v>0</v>
      </c>
      <c r="G20" s="12">
        <f>'Yr 1 Income Statement'!G48-'Yr 1 Income Statement'!G47-'Yr 1 Income Statement'!G46</f>
        <v>0</v>
      </c>
      <c r="H20" s="12">
        <f>'Yr 1 Income Statement'!H48-'Yr 1 Income Statement'!H47-'Yr 1 Income Statement'!H46</f>
        <v>0</v>
      </c>
      <c r="I20" s="12">
        <f>'Yr 1 Income Statement'!I48-'Yr 1 Income Statement'!I47-'Yr 1 Income Statement'!I46</f>
        <v>0</v>
      </c>
      <c r="J20" s="12">
        <f>'Yr 1 Income Statement'!J48-'Yr 1 Income Statement'!J47-'Yr 1 Income Statement'!J46</f>
        <v>0</v>
      </c>
      <c r="K20" s="12">
        <f>'Yr 1 Income Statement'!K48-'Yr 1 Income Statement'!K47-'Yr 1 Income Statement'!K46</f>
        <v>0</v>
      </c>
      <c r="L20" s="12">
        <f>'Yr 1 Income Statement'!L48-'Yr 1 Income Statement'!L47-'Yr 1 Income Statement'!L46</f>
        <v>0</v>
      </c>
      <c r="M20" s="12">
        <f>'Yr 1 Income Statement'!M48-'Yr 1 Income Statement'!M47-'Yr 1 Income Statement'!M46</f>
        <v>0</v>
      </c>
      <c r="N20" s="12">
        <f>'Yr 1 Income Statement'!N48-'Yr 1 Income Statement'!N47-'Yr 1 Income Statement'!N46</f>
        <v>0</v>
      </c>
      <c r="O20" s="12">
        <f t="shared" si="2"/>
        <v>0</v>
      </c>
    </row>
    <row r="21" spans="1:15" x14ac:dyDescent="0.2">
      <c r="A21" s="7"/>
      <c r="B21" s="7" t="s">
        <v>270</v>
      </c>
      <c r="C21" s="12">
        <v>0</v>
      </c>
      <c r="D21" s="12">
        <v>0</v>
      </c>
      <c r="E21" s="12">
        <f>SUM('Yr 1 Income Statement'!C58:E58)</f>
        <v>0</v>
      </c>
      <c r="F21" s="12">
        <v>0</v>
      </c>
      <c r="G21" s="12">
        <v>0</v>
      </c>
      <c r="H21" s="12">
        <f>SUM('Yr 1 Income Statement'!F58:H58)</f>
        <v>0</v>
      </c>
      <c r="I21" s="12">
        <v>0</v>
      </c>
      <c r="J21" s="12">
        <v>0</v>
      </c>
      <c r="K21" s="12">
        <f>SUM('Yr 1 Income Statement'!I58:K58)</f>
        <v>0</v>
      </c>
      <c r="L21" s="12">
        <v>0</v>
      </c>
      <c r="M21" s="12">
        <v>0</v>
      </c>
      <c r="N21" s="12">
        <f>SUM('Yr 1 Income Statement'!L58:N58)</f>
        <v>0</v>
      </c>
      <c r="O21" s="12">
        <f t="shared" si="2"/>
        <v>0</v>
      </c>
    </row>
    <row r="22" spans="1:15" x14ac:dyDescent="0.2">
      <c r="A22" s="7"/>
      <c r="B22" s="7" t="s">
        <v>351</v>
      </c>
      <c r="C22" s="12">
        <f>IF('Sources of Capital'!$B$23&gt;=C$16,'Sources of Capital'!$D$24,0)+IF('Opening Balance Sheet'!$E$27&gt;=C$16,'Opening Balance Sheet'!$F$27,0)</f>
        <v>0</v>
      </c>
      <c r="D22" s="12">
        <f>IF('Sources of Capital'!$B$23&gt;=D$16,'Sources of Capital'!$D$24,0)+IF('Opening Balance Sheet'!$E$27&gt;=D$16,'Opening Balance Sheet'!$F$27,0)</f>
        <v>0</v>
      </c>
      <c r="E22" s="12">
        <f>IF('Sources of Capital'!$B$23&gt;=E$16,'Sources of Capital'!$D$24,0)+IF('Opening Balance Sheet'!$E$27&gt;=E$16,'Opening Balance Sheet'!$F$27,0)</f>
        <v>0</v>
      </c>
      <c r="F22" s="12">
        <f>IF('Sources of Capital'!$B$23&gt;=F$16,'Sources of Capital'!$D$24,0)+IF('Opening Balance Sheet'!$E$27&gt;=F$16,'Opening Balance Sheet'!$F$27,0)</f>
        <v>0</v>
      </c>
      <c r="G22" s="12">
        <f>IF('Sources of Capital'!$B$23&gt;=G$16,'Sources of Capital'!$D$24,0)+IF('Opening Balance Sheet'!$E$27&gt;=G$16,'Opening Balance Sheet'!$F$27,0)</f>
        <v>0</v>
      </c>
      <c r="H22" s="12">
        <f>IF('Sources of Capital'!$B$23&gt;=H$16,'Sources of Capital'!$D$24,0)+IF('Opening Balance Sheet'!$E$27&gt;=H$16,'Opening Balance Sheet'!$F$27,0)</f>
        <v>0</v>
      </c>
      <c r="I22" s="12">
        <f>IF('Sources of Capital'!$B$23&gt;=I$16,'Sources of Capital'!$D$24,0)+IF('Opening Balance Sheet'!$E$27&gt;=I$16,'Opening Balance Sheet'!$F$27,0)</f>
        <v>0</v>
      </c>
      <c r="J22" s="12">
        <f>IF('Sources of Capital'!$B$23&gt;=J$16,'Sources of Capital'!$D$24,0)+IF('Opening Balance Sheet'!$E$27&gt;=J$16,'Opening Balance Sheet'!$F$27,0)</f>
        <v>0</v>
      </c>
      <c r="K22" s="12">
        <f>IF('Sources of Capital'!$B$23&gt;=K$16,'Sources of Capital'!$D$24,0)+IF('Opening Balance Sheet'!$E$27&gt;=K$16,'Opening Balance Sheet'!$F$27,0)</f>
        <v>0</v>
      </c>
      <c r="L22" s="12">
        <f>IF('Sources of Capital'!$B$23&gt;=L$16,'Sources of Capital'!$D$24,0)+IF('Opening Balance Sheet'!$E$27&gt;=L$16,'Opening Balance Sheet'!$F$27,0)</f>
        <v>0</v>
      </c>
      <c r="M22" s="12">
        <f>IF('Sources of Capital'!$B$23&gt;=M$16,'Sources of Capital'!$D$24,0)+IF('Opening Balance Sheet'!$E$27&gt;=M$16,'Opening Balance Sheet'!$F$27,0)</f>
        <v>0</v>
      </c>
      <c r="N22" s="12">
        <f>IF('Sources of Capital'!$B$23&gt;=N$16,'Sources of Capital'!$D$24,0)+IF('Opening Balance Sheet'!$E$27&gt;=N$16,'Opening Balance Sheet'!$F$27,0)</f>
        <v>0</v>
      </c>
      <c r="O22" s="12">
        <f t="shared" si="2"/>
        <v>0</v>
      </c>
    </row>
    <row r="23" spans="1:15" x14ac:dyDescent="0.2">
      <c r="A23" s="7"/>
      <c r="B23" s="7" t="s">
        <v>348</v>
      </c>
      <c r="C23" s="12">
        <f>IF('Sources of Capital'!$B$28&gt;=C$16,'Sources of Capital'!$D$29,0)+IF('Opening Balance Sheet'!$E$28&gt;=C$16,'Opening Balance Sheet'!$F$28,0)</f>
        <v>0</v>
      </c>
      <c r="D23" s="12">
        <f>IF('Sources of Capital'!$B$28&gt;=D$16,'Sources of Capital'!$D$29,0)+IF('Opening Balance Sheet'!$E$28&gt;=D$16,'Opening Balance Sheet'!$F$28,0)</f>
        <v>0</v>
      </c>
      <c r="E23" s="12">
        <f>IF('Sources of Capital'!$B$28&gt;=E$16,'Sources of Capital'!$D$29,0)+IF('Opening Balance Sheet'!$E$28&gt;=E$16,'Opening Balance Sheet'!$F$28,0)</f>
        <v>0</v>
      </c>
      <c r="F23" s="12">
        <f>IF('Sources of Capital'!$B$28&gt;=F$16,'Sources of Capital'!$D$29,0)+IF('Opening Balance Sheet'!$E$28&gt;=F$16,'Opening Balance Sheet'!$F$28,0)</f>
        <v>0</v>
      </c>
      <c r="G23" s="12">
        <f>IF('Sources of Capital'!$B$28&gt;=G$16,'Sources of Capital'!$D$29,0)+IF('Opening Balance Sheet'!$E$28&gt;=G$16,'Opening Balance Sheet'!$F$28,0)</f>
        <v>0</v>
      </c>
      <c r="H23" s="12">
        <f>IF('Sources of Capital'!$B$28&gt;=H$16,'Sources of Capital'!$D$29,0)+IF('Opening Balance Sheet'!$E$28&gt;=H$16,'Opening Balance Sheet'!$F$28,0)</f>
        <v>0</v>
      </c>
      <c r="I23" s="12">
        <f>IF('Sources of Capital'!$B$28&gt;=I$16,'Sources of Capital'!$D$29,0)+IF('Opening Balance Sheet'!$E$28&gt;=I$16,'Opening Balance Sheet'!$F$28,0)</f>
        <v>0</v>
      </c>
      <c r="J23" s="12">
        <f>IF('Sources of Capital'!$B$28&gt;=J$16,'Sources of Capital'!$D$29,0)+IF('Opening Balance Sheet'!$E$28&gt;=J$16,'Opening Balance Sheet'!$F$28,0)</f>
        <v>0</v>
      </c>
      <c r="K23" s="12">
        <f>IF('Sources of Capital'!$B$28&gt;=K$16,'Sources of Capital'!$D$29,0)+IF('Opening Balance Sheet'!$E$28&gt;=K$16,'Opening Balance Sheet'!$F$28,0)</f>
        <v>0</v>
      </c>
      <c r="L23" s="12">
        <f>IF('Sources of Capital'!$B$28&gt;=L$16,'Sources of Capital'!$D$29,0)+IF('Opening Balance Sheet'!$E$28&gt;=L$16,'Opening Balance Sheet'!$F$28,0)</f>
        <v>0</v>
      </c>
      <c r="M23" s="12">
        <f>IF('Sources of Capital'!$B$28&gt;=M$16,'Sources of Capital'!$D$29,0)+IF('Opening Balance Sheet'!$E$28&gt;=M$16,'Opening Balance Sheet'!$F$28,0)</f>
        <v>0</v>
      </c>
      <c r="N23" s="12">
        <f>IF('Sources of Capital'!$B$28&gt;=N$16,'Sources of Capital'!$D$29,0)+IF('Opening Balance Sheet'!$E$28&gt;=N$16,'Opening Balance Sheet'!$F$28,0)</f>
        <v>0</v>
      </c>
      <c r="O23" s="12">
        <f t="shared" si="2"/>
        <v>0</v>
      </c>
    </row>
    <row r="24" spans="1:15" x14ac:dyDescent="0.2">
      <c r="A24" s="7"/>
      <c r="B24" s="7" t="s">
        <v>112</v>
      </c>
      <c r="C24" s="12">
        <v>0</v>
      </c>
      <c r="D24" s="12">
        <f>('Cash Receipts and Disbursements'!$B$18/12)*C43</f>
        <v>0</v>
      </c>
      <c r="E24" s="12">
        <f>('Cash Receipts and Disbursements'!$B$18/12)*D43</f>
        <v>0</v>
      </c>
      <c r="F24" s="12">
        <f>('Cash Receipts and Disbursements'!$B$18/12)*E43</f>
        <v>0</v>
      </c>
      <c r="G24" s="12">
        <f>('Cash Receipts and Disbursements'!$B$18/12)*F43</f>
        <v>0</v>
      </c>
      <c r="H24" s="12">
        <f>('Cash Receipts and Disbursements'!$B$18/12)*G43</f>
        <v>0</v>
      </c>
      <c r="I24" s="12">
        <f>('Cash Receipts and Disbursements'!$B$18/12)*H43</f>
        <v>0</v>
      </c>
      <c r="J24" s="12">
        <f>('Cash Receipts and Disbursements'!$B$18/12)*I43</f>
        <v>0</v>
      </c>
      <c r="K24" s="12">
        <f>('Cash Receipts and Disbursements'!$B$18/12)*J43</f>
        <v>0</v>
      </c>
      <c r="L24" s="12">
        <f>('Cash Receipts and Disbursements'!$B$18/12)*K43</f>
        <v>0</v>
      </c>
      <c r="M24" s="12">
        <f>('Cash Receipts and Disbursements'!$B$18/12)*L43</f>
        <v>0</v>
      </c>
      <c r="N24" s="12">
        <f>('Cash Receipts and Disbursements'!$B$18/12)*M43</f>
        <v>0</v>
      </c>
      <c r="O24" s="12">
        <f t="shared" si="2"/>
        <v>0</v>
      </c>
    </row>
    <row r="25" spans="1:15" ht="14.25" x14ac:dyDescent="0.35">
      <c r="A25" s="7"/>
      <c r="B25" s="7" t="s">
        <v>108</v>
      </c>
      <c r="C25" s="35">
        <v>0</v>
      </c>
      <c r="D25" s="35">
        <v>0</v>
      </c>
      <c r="E25" s="35">
        <v>0</v>
      </c>
      <c r="F25" s="35">
        <v>0</v>
      </c>
      <c r="G25" s="35">
        <v>0</v>
      </c>
      <c r="H25" s="35">
        <v>0</v>
      </c>
      <c r="I25" s="35">
        <v>0</v>
      </c>
      <c r="J25" s="35">
        <v>0</v>
      </c>
      <c r="K25" s="35">
        <v>0</v>
      </c>
      <c r="L25" s="35">
        <v>0</v>
      </c>
      <c r="M25" s="35">
        <v>0</v>
      </c>
      <c r="N25" s="35">
        <v>0</v>
      </c>
      <c r="O25" s="31">
        <f t="shared" si="2"/>
        <v>0</v>
      </c>
    </row>
    <row r="26" spans="1:15" x14ac:dyDescent="0.2">
      <c r="A26" s="6" t="s">
        <v>109</v>
      </c>
      <c r="C26" s="12">
        <f>SUM(C17:C25)</f>
        <v>0</v>
      </c>
      <c r="D26" s="12">
        <f t="shared" ref="D26:N26" si="3">SUM(D17:D25)</f>
        <v>0</v>
      </c>
      <c r="E26" s="12">
        <f t="shared" si="3"/>
        <v>0</v>
      </c>
      <c r="F26" s="12">
        <f t="shared" si="3"/>
        <v>0</v>
      </c>
      <c r="G26" s="12">
        <f t="shared" si="3"/>
        <v>0</v>
      </c>
      <c r="H26" s="12">
        <f t="shared" si="3"/>
        <v>0</v>
      </c>
      <c r="I26" s="12">
        <f t="shared" si="3"/>
        <v>0</v>
      </c>
      <c r="J26" s="12">
        <f t="shared" si="3"/>
        <v>0</v>
      </c>
      <c r="K26" s="12">
        <f t="shared" si="3"/>
        <v>0</v>
      </c>
      <c r="L26" s="12">
        <f t="shared" si="3"/>
        <v>0</v>
      </c>
      <c r="M26" s="12">
        <f t="shared" si="3"/>
        <v>0</v>
      </c>
      <c r="N26" s="12">
        <f t="shared" si="3"/>
        <v>0</v>
      </c>
      <c r="O26" s="12">
        <f t="shared" si="2"/>
        <v>0</v>
      </c>
    </row>
    <row r="27" spans="1:15" x14ac:dyDescent="0.2">
      <c r="A27" s="7"/>
      <c r="C27" s="12"/>
      <c r="D27" s="12"/>
      <c r="E27" s="12"/>
      <c r="F27" s="12"/>
      <c r="G27" s="12"/>
      <c r="H27" s="12"/>
      <c r="I27" s="12"/>
      <c r="J27" s="12"/>
      <c r="K27" s="12"/>
      <c r="L27" s="12"/>
      <c r="M27" s="12"/>
      <c r="N27" s="12"/>
      <c r="O27" s="12"/>
    </row>
    <row r="28" spans="1:15" x14ac:dyDescent="0.2">
      <c r="A28" s="7"/>
      <c r="C28" s="12"/>
      <c r="D28" s="12"/>
      <c r="E28" s="12"/>
      <c r="F28" s="12"/>
      <c r="G28" s="12"/>
      <c r="H28" s="12"/>
      <c r="I28" s="12"/>
      <c r="J28" s="12"/>
      <c r="K28" s="12"/>
      <c r="L28" s="12"/>
      <c r="M28" s="12"/>
      <c r="N28" s="12"/>
      <c r="O28" s="12"/>
    </row>
    <row r="29" spans="1:15" x14ac:dyDescent="0.2">
      <c r="A29" s="6" t="s">
        <v>151</v>
      </c>
      <c r="C29" s="71">
        <f t="shared" ref="C29:N29" si="4">C7+C13-C26</f>
        <v>0</v>
      </c>
      <c r="D29" s="71">
        <f t="shared" si="4"/>
        <v>0</v>
      </c>
      <c r="E29" s="71">
        <f t="shared" si="4"/>
        <v>0</v>
      </c>
      <c r="F29" s="71">
        <f t="shared" si="4"/>
        <v>0</v>
      </c>
      <c r="G29" s="71">
        <f t="shared" si="4"/>
        <v>0</v>
      </c>
      <c r="H29" s="71">
        <f t="shared" si="4"/>
        <v>0</v>
      </c>
      <c r="I29" s="71">
        <f t="shared" si="4"/>
        <v>0</v>
      </c>
      <c r="J29" s="71">
        <f t="shared" si="4"/>
        <v>0</v>
      </c>
      <c r="K29" s="71">
        <f t="shared" si="4"/>
        <v>0</v>
      </c>
      <c r="L29" s="71">
        <f t="shared" si="4"/>
        <v>0</v>
      </c>
      <c r="M29" s="71">
        <f t="shared" si="4"/>
        <v>0</v>
      </c>
      <c r="N29" s="71">
        <f t="shared" si="4"/>
        <v>0</v>
      </c>
      <c r="O29" s="12"/>
    </row>
    <row r="30" spans="1:15" x14ac:dyDescent="0.2">
      <c r="A30" s="7"/>
      <c r="C30" s="12"/>
      <c r="D30" s="12"/>
      <c r="E30" s="12"/>
      <c r="F30" s="12"/>
      <c r="G30" s="12"/>
      <c r="H30" s="12"/>
      <c r="I30" s="12"/>
      <c r="J30" s="12"/>
      <c r="K30" s="12"/>
      <c r="L30" s="12"/>
      <c r="M30" s="12"/>
      <c r="N30" s="12"/>
      <c r="O30" s="12"/>
    </row>
    <row r="31" spans="1:15" x14ac:dyDescent="0.2">
      <c r="A31" s="7"/>
      <c r="C31" s="12"/>
      <c r="D31" s="12"/>
      <c r="E31" s="12"/>
      <c r="F31" s="12"/>
      <c r="G31" s="12"/>
      <c r="H31" s="12"/>
      <c r="I31" s="12"/>
      <c r="J31" s="12"/>
      <c r="K31" s="12"/>
      <c r="L31" s="12"/>
      <c r="M31" s="12"/>
      <c r="N31" s="12"/>
      <c r="O31" s="12"/>
    </row>
    <row r="32" spans="1:15" x14ac:dyDescent="0.2">
      <c r="A32" s="6" t="s">
        <v>105</v>
      </c>
      <c r="C32" s="12">
        <f>IF(('Yr 1 Cash Flow Statement'!C29-'Cash Receipts and Disbursements'!$B$17)&lt;0,'Cash Receipts and Disbursements'!$B$17-'Yr 1 Cash Flow Statement'!C29,0)</f>
        <v>0</v>
      </c>
      <c r="D32" s="12">
        <f>IF(('Yr 1 Cash Flow Statement'!D29-'Cash Receipts and Disbursements'!$B$17)&lt;0,'Cash Receipts and Disbursements'!$B$17-'Yr 1 Cash Flow Statement'!D29,0)</f>
        <v>0</v>
      </c>
      <c r="E32" s="12">
        <f>IF(('Yr 1 Cash Flow Statement'!E29-'Cash Receipts and Disbursements'!$B$17)&lt;0,'Cash Receipts and Disbursements'!$B$17-'Yr 1 Cash Flow Statement'!E29,0)</f>
        <v>0</v>
      </c>
      <c r="F32" s="12">
        <f>IF(('Yr 1 Cash Flow Statement'!F29-'Cash Receipts and Disbursements'!$B$17)&lt;0,'Cash Receipts and Disbursements'!$B$17-'Yr 1 Cash Flow Statement'!F29,0)</f>
        <v>0</v>
      </c>
      <c r="G32" s="12">
        <f>IF(('Yr 1 Cash Flow Statement'!G29-'Cash Receipts and Disbursements'!$B$17)&lt;0,'Cash Receipts and Disbursements'!$B$17-'Yr 1 Cash Flow Statement'!G29,0)</f>
        <v>0</v>
      </c>
      <c r="H32" s="12">
        <f>IF(('Yr 1 Cash Flow Statement'!H29-'Cash Receipts and Disbursements'!$B$17)&lt;0,'Cash Receipts and Disbursements'!$B$17-'Yr 1 Cash Flow Statement'!H29,0)</f>
        <v>0</v>
      </c>
      <c r="I32" s="12">
        <f>IF(('Yr 1 Cash Flow Statement'!I29-'Cash Receipts and Disbursements'!$B$17)&lt;0,'Cash Receipts and Disbursements'!$B$17-'Yr 1 Cash Flow Statement'!I29,0)</f>
        <v>0</v>
      </c>
      <c r="J32" s="12">
        <f>IF(('Yr 1 Cash Flow Statement'!J29-'Cash Receipts and Disbursements'!$B$17)&lt;0,'Cash Receipts and Disbursements'!$B$17-'Yr 1 Cash Flow Statement'!J29,0)</f>
        <v>0</v>
      </c>
      <c r="K32" s="12">
        <f>IF(('Yr 1 Cash Flow Statement'!K29-'Cash Receipts and Disbursements'!$B$17)&lt;0,'Cash Receipts and Disbursements'!$B$17-'Yr 1 Cash Flow Statement'!K29,0)</f>
        <v>0</v>
      </c>
      <c r="L32" s="12">
        <f>IF(('Yr 1 Cash Flow Statement'!L29-'Cash Receipts and Disbursements'!$B$17)&lt;0,'Cash Receipts and Disbursements'!$B$17-'Yr 1 Cash Flow Statement'!L29,0)</f>
        <v>0</v>
      </c>
      <c r="M32" s="12">
        <f>IF(('Yr 1 Cash Flow Statement'!M29-'Cash Receipts and Disbursements'!$B$17)&lt;0,'Cash Receipts and Disbursements'!$B$17-'Yr 1 Cash Flow Statement'!M29,0)</f>
        <v>0</v>
      </c>
      <c r="N32" s="12">
        <f>IF(('Yr 1 Cash Flow Statement'!N29-'Cash Receipts and Disbursements'!$B$17)&lt;0,'Cash Receipts and Disbursements'!$B$17-'Yr 1 Cash Flow Statement'!N29,0)</f>
        <v>0</v>
      </c>
      <c r="O32" s="12">
        <f>SUM(C32:N32)</f>
        <v>0</v>
      </c>
    </row>
    <row r="33" spans="1:15" x14ac:dyDescent="0.2">
      <c r="C33" s="12"/>
      <c r="D33" s="12"/>
      <c r="E33" s="12"/>
      <c r="F33" s="12"/>
      <c r="G33" s="12"/>
      <c r="H33" s="12"/>
      <c r="I33" s="12"/>
      <c r="J33" s="12"/>
      <c r="K33" s="12"/>
      <c r="L33" s="12"/>
      <c r="M33" s="12"/>
      <c r="N33" s="12"/>
      <c r="O33" s="12"/>
    </row>
    <row r="34" spans="1:15" x14ac:dyDescent="0.2">
      <c r="A34" s="7"/>
    </row>
    <row r="35" spans="1:15" ht="12.75" thickBot="1" x14ac:dyDescent="0.25">
      <c r="A35" s="6" t="s">
        <v>110</v>
      </c>
      <c r="C35" s="70">
        <f>C29+C32</f>
        <v>0</v>
      </c>
      <c r="D35" s="70">
        <f t="shared" ref="D35:N35" si="5">D29+D32</f>
        <v>0</v>
      </c>
      <c r="E35" s="70">
        <f t="shared" si="5"/>
        <v>0</v>
      </c>
      <c r="F35" s="70">
        <f t="shared" si="5"/>
        <v>0</v>
      </c>
      <c r="G35" s="70">
        <f t="shared" si="5"/>
        <v>0</v>
      </c>
      <c r="H35" s="70">
        <f t="shared" si="5"/>
        <v>0</v>
      </c>
      <c r="I35" s="70">
        <f t="shared" si="5"/>
        <v>0</v>
      </c>
      <c r="J35" s="70">
        <f t="shared" si="5"/>
        <v>0</v>
      </c>
      <c r="K35" s="70">
        <f t="shared" si="5"/>
        <v>0</v>
      </c>
      <c r="L35" s="70">
        <f t="shared" si="5"/>
        <v>0</v>
      </c>
      <c r="M35" s="70">
        <f t="shared" si="5"/>
        <v>0</v>
      </c>
      <c r="N35" s="70">
        <f t="shared" si="5"/>
        <v>0</v>
      </c>
    </row>
    <row r="36" spans="1:15" ht="12.75" thickTop="1" x14ac:dyDescent="0.2">
      <c r="A36" s="7"/>
    </row>
    <row r="37" spans="1:15" x14ac:dyDescent="0.2">
      <c r="A37" s="7"/>
    </row>
    <row r="38" spans="1:15" x14ac:dyDescent="0.2">
      <c r="A38" s="7"/>
    </row>
    <row r="39" spans="1:15" x14ac:dyDescent="0.2">
      <c r="A39" s="7"/>
    </row>
    <row r="40" spans="1:15" x14ac:dyDescent="0.2">
      <c r="A40" s="7"/>
    </row>
    <row r="41" spans="1:15" x14ac:dyDescent="0.2">
      <c r="A41" s="7"/>
    </row>
    <row r="42" spans="1:15" x14ac:dyDescent="0.2">
      <c r="A42" s="7"/>
    </row>
    <row r="43" spans="1:15" s="25" customFormat="1" ht="11.25" x14ac:dyDescent="0.2">
      <c r="A43" s="25" t="s">
        <v>111</v>
      </c>
      <c r="C43" s="72">
        <f>C32+'Opening Balance Sheet'!B29</f>
        <v>0</v>
      </c>
      <c r="D43" s="72">
        <f>C43+D32-D25</f>
        <v>0</v>
      </c>
      <c r="E43" s="72">
        <f t="shared" ref="E43:N43" si="6">D43+E32-E25</f>
        <v>0</v>
      </c>
      <c r="F43" s="72">
        <f t="shared" si="6"/>
        <v>0</v>
      </c>
      <c r="G43" s="72">
        <f t="shared" si="6"/>
        <v>0</v>
      </c>
      <c r="H43" s="72">
        <f t="shared" si="6"/>
        <v>0</v>
      </c>
      <c r="I43" s="72">
        <f t="shared" si="6"/>
        <v>0</v>
      </c>
      <c r="J43" s="73">
        <f t="shared" si="6"/>
        <v>0</v>
      </c>
      <c r="K43" s="73">
        <f t="shared" si="6"/>
        <v>0</v>
      </c>
      <c r="L43" s="73">
        <f t="shared" si="6"/>
        <v>0</v>
      </c>
      <c r="M43" s="73">
        <f t="shared" si="6"/>
        <v>0</v>
      </c>
      <c r="N43" s="73">
        <f t="shared" si="6"/>
        <v>0</v>
      </c>
    </row>
    <row r="44" spans="1:15" x14ac:dyDescent="0.2">
      <c r="A44" s="7"/>
    </row>
    <row r="45" spans="1:15" x14ac:dyDescent="0.2">
      <c r="A45" s="7"/>
    </row>
    <row r="46" spans="1:15" x14ac:dyDescent="0.2">
      <c r="A46" s="7"/>
    </row>
    <row r="47" spans="1:15" x14ac:dyDescent="0.2">
      <c r="A47" s="7"/>
    </row>
    <row r="48" spans="1:15" hidden="1" x14ac:dyDescent="0.2">
      <c r="A48" s="7"/>
    </row>
    <row r="49" spans="1:1" hidden="1" x14ac:dyDescent="0.2">
      <c r="A49" s="7"/>
    </row>
    <row r="50" spans="1:1" hidden="1" x14ac:dyDescent="0.2">
      <c r="A50" s="7"/>
    </row>
    <row r="51" spans="1:1" hidden="1" x14ac:dyDescent="0.2">
      <c r="A51" s="7"/>
    </row>
    <row r="52" spans="1:1" hidden="1" x14ac:dyDescent="0.2">
      <c r="A52" s="7"/>
    </row>
    <row r="53" spans="1:1" hidden="1" x14ac:dyDescent="0.2">
      <c r="A53" s="7"/>
    </row>
    <row r="54" spans="1:1" hidden="1" x14ac:dyDescent="0.2">
      <c r="A54" s="7"/>
    </row>
    <row r="55" spans="1:1" hidden="1" x14ac:dyDescent="0.2">
      <c r="A55" s="7"/>
    </row>
    <row r="56" spans="1:1" hidden="1" x14ac:dyDescent="0.2">
      <c r="A56" s="7"/>
    </row>
    <row r="57" spans="1:1" hidden="1" x14ac:dyDescent="0.2">
      <c r="A57" s="7"/>
    </row>
    <row r="58" spans="1:1" hidden="1" x14ac:dyDescent="0.2">
      <c r="A58" s="7"/>
    </row>
    <row r="59" spans="1:1" hidden="1" x14ac:dyDescent="0.2">
      <c r="A59" s="7"/>
    </row>
    <row r="60" spans="1:1" hidden="1" x14ac:dyDescent="0.2">
      <c r="A60" s="7"/>
    </row>
    <row r="61" spans="1:1" hidden="1" x14ac:dyDescent="0.2">
      <c r="A61" s="7"/>
    </row>
    <row r="62" spans="1:1" hidden="1" x14ac:dyDescent="0.2"/>
    <row r="63" spans="1:1" hidden="1" x14ac:dyDescent="0.2"/>
    <row r="64" spans="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sheetData>
  <phoneticPr fontId="0" type="noConversion"/>
  <pageMargins left="0.79" right="0.75" top="1" bottom="1" header="0.5" footer="0.5"/>
  <pageSetup scale="75" orientation="landscape" blackAndWhite="1"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48"/>
  <sheetViews>
    <sheetView workbookViewId="0">
      <pane xSplit="3" ySplit="4" topLeftCell="D5" activePane="bottomRight" state="frozen"/>
      <selection pane="topRight" activeCell="D1" sqref="D1"/>
      <selection pane="bottomLeft" activeCell="A5" sqref="A5"/>
      <selection pane="bottomRight" activeCell="F35" sqref="F35"/>
    </sheetView>
  </sheetViews>
  <sheetFormatPr defaultColWidth="9.140625" defaultRowHeight="12" x14ac:dyDescent="0.2"/>
  <cols>
    <col min="1" max="1" width="2.7109375" style="7" customWidth="1"/>
    <col min="2" max="2" width="27.85546875" style="7" customWidth="1"/>
    <col min="3" max="3" width="6.7109375" style="7" customWidth="1"/>
    <col min="4" max="4" width="20.5703125" style="7" customWidth="1"/>
    <col min="5" max="5" width="9.7109375" style="7" customWidth="1"/>
    <col min="6" max="6" width="21" style="7" customWidth="1"/>
    <col min="7" max="7" width="12.7109375" style="7" customWidth="1"/>
    <col min="8" max="16384" width="9.140625" style="7"/>
  </cols>
  <sheetData>
    <row r="1" spans="1:9" x14ac:dyDescent="0.2">
      <c r="A1" s="6">
        <f>'Required Funds'!A1</f>
        <v>0</v>
      </c>
    </row>
    <row r="3" spans="1:9" x14ac:dyDescent="0.2">
      <c r="A3" s="60" t="str">
        <f>CONCATENATE('Monthly Budget'!C4," ","PROJECTED BALANCE SHEET")</f>
        <v>Year 1 PROJECTED BALANCE SHEET</v>
      </c>
      <c r="B3" s="49"/>
      <c r="C3" s="49"/>
      <c r="D3" s="49"/>
      <c r="E3" s="49"/>
      <c r="F3" s="49"/>
      <c r="G3" s="49"/>
    </row>
    <row r="4" spans="1:9" x14ac:dyDescent="0.2">
      <c r="A4" s="74"/>
      <c r="B4" s="74"/>
      <c r="C4" s="74"/>
      <c r="D4" s="63" t="s">
        <v>114</v>
      </c>
      <c r="E4" s="74"/>
      <c r="F4" s="63" t="s">
        <v>115</v>
      </c>
      <c r="G4" s="74"/>
    </row>
    <row r="5" spans="1:9" x14ac:dyDescent="0.2">
      <c r="A5" s="62" t="s">
        <v>128</v>
      </c>
      <c r="B5" s="74"/>
      <c r="C5" s="74"/>
      <c r="D5" s="74"/>
      <c r="E5" s="74"/>
      <c r="F5" s="74"/>
      <c r="G5" s="74"/>
    </row>
    <row r="6" spans="1:9" x14ac:dyDescent="0.2">
      <c r="D6" s="12"/>
    </row>
    <row r="7" spans="1:9" x14ac:dyDescent="0.2">
      <c r="A7" s="65" t="s">
        <v>116</v>
      </c>
      <c r="B7" s="75"/>
      <c r="D7" s="12"/>
    </row>
    <row r="8" spans="1:9" x14ac:dyDescent="0.2">
      <c r="A8" s="65"/>
      <c r="B8" s="75" t="s">
        <v>117</v>
      </c>
      <c r="D8" s="29">
        <f>'Opening Balance Sheet'!B9</f>
        <v>0</v>
      </c>
      <c r="F8" s="12">
        <f>'Yr 1 Cash Flow Statement'!N35</f>
        <v>0</v>
      </c>
    </row>
    <row r="9" spans="1:9" x14ac:dyDescent="0.2">
      <c r="A9" s="6"/>
      <c r="B9" s="27" t="s">
        <v>129</v>
      </c>
      <c r="D9" s="29">
        <f>'Opening Balance Sheet'!B10</f>
        <v>0</v>
      </c>
      <c r="F9" s="12">
        <f>D9+'Yr 1 Income Statement'!O11-'Yr 1 Cash Flow Statement'!O13</f>
        <v>0</v>
      </c>
    </row>
    <row r="10" spans="1:9" x14ac:dyDescent="0.2">
      <c r="A10" s="6"/>
      <c r="B10" s="27" t="s">
        <v>118</v>
      </c>
      <c r="D10" s="29">
        <f>'Opening Balance Sheet'!B11</f>
        <v>0</v>
      </c>
      <c r="F10" s="12">
        <f>D10+'Required Funds'!B21</f>
        <v>0</v>
      </c>
    </row>
    <row r="11" spans="1:9" x14ac:dyDescent="0.2">
      <c r="A11" s="6"/>
      <c r="B11" s="27" t="s">
        <v>130</v>
      </c>
      <c r="D11" s="29">
        <f>'Opening Balance Sheet'!B12</f>
        <v>0</v>
      </c>
      <c r="F11" s="12">
        <f>D11+'Required Funds'!B19+'Required Funds'!B20+'Required Funds'!B22+'Required Funds'!B23+'Required Funds'!B24+'Required Funds'!B25+'Required Funds'!B26+'Required Funds'!B27-'Required Funds'!G30</f>
        <v>0</v>
      </c>
      <c r="I11" s="68"/>
    </row>
    <row r="12" spans="1:9" ht="14.25" x14ac:dyDescent="0.35">
      <c r="A12" s="6"/>
      <c r="B12" s="27" t="s">
        <v>131</v>
      </c>
      <c r="D12" s="31">
        <f>'Opening Balance Sheet'!B13</f>
        <v>0</v>
      </c>
      <c r="F12" s="31">
        <f>D12+'Required Funds'!B28-'Required Funds'!G31</f>
        <v>0</v>
      </c>
    </row>
    <row r="13" spans="1:9" x14ac:dyDescent="0.2">
      <c r="A13" s="6" t="s">
        <v>119</v>
      </c>
      <c r="B13" s="27"/>
      <c r="D13" s="29">
        <f>SUM(D8:D12)</f>
        <v>0</v>
      </c>
      <c r="F13" s="12">
        <f>SUM(F8:F12)</f>
        <v>0</v>
      </c>
    </row>
    <row r="14" spans="1:9" x14ac:dyDescent="0.2">
      <c r="A14" s="6"/>
      <c r="B14" s="27"/>
      <c r="D14" s="12"/>
      <c r="F14" s="12"/>
    </row>
    <row r="15" spans="1:9" x14ac:dyDescent="0.2">
      <c r="A15" s="6" t="s">
        <v>120</v>
      </c>
      <c r="B15" s="27"/>
      <c r="D15" s="12"/>
      <c r="F15" s="12"/>
    </row>
    <row r="16" spans="1:9" x14ac:dyDescent="0.2">
      <c r="A16" s="6"/>
      <c r="B16" s="27" t="s">
        <v>121</v>
      </c>
      <c r="D16" s="29">
        <f>'Opening Balance Sheet'!B14</f>
        <v>0</v>
      </c>
      <c r="F16" s="12">
        <f>D16+'Required Funds'!B12</f>
        <v>0</v>
      </c>
    </row>
    <row r="17" spans="1:7" x14ac:dyDescent="0.2">
      <c r="A17" s="6"/>
      <c r="B17" s="27" t="s">
        <v>3</v>
      </c>
      <c r="D17" s="29">
        <f>'Opening Balance Sheet'!B15</f>
        <v>0</v>
      </c>
      <c r="F17" s="12">
        <f>D17+'Required Funds'!B14</f>
        <v>0</v>
      </c>
    </row>
    <row r="18" spans="1:7" x14ac:dyDescent="0.2">
      <c r="A18" s="6"/>
      <c r="B18" s="27" t="s">
        <v>4</v>
      </c>
      <c r="D18" s="29">
        <f>'Opening Balance Sheet'!B16</f>
        <v>0</v>
      </c>
      <c r="F18" s="12">
        <f>D18+'Required Funds'!B13</f>
        <v>0</v>
      </c>
    </row>
    <row r="19" spans="1:7" x14ac:dyDescent="0.2">
      <c r="A19" s="6"/>
      <c r="B19" s="27" t="s">
        <v>6</v>
      </c>
      <c r="D19" s="29">
        <f>'Opening Balance Sheet'!B17</f>
        <v>0</v>
      </c>
      <c r="F19" s="12">
        <f>D19+'Required Funds'!B10</f>
        <v>0</v>
      </c>
    </row>
    <row r="20" spans="1:7" x14ac:dyDescent="0.2">
      <c r="A20" s="6"/>
      <c r="B20" s="27" t="s">
        <v>5</v>
      </c>
      <c r="D20" s="29">
        <f>'Opening Balance Sheet'!B18</f>
        <v>0</v>
      </c>
      <c r="F20" s="12">
        <f>D20+'Required Funds'!B11</f>
        <v>0</v>
      </c>
    </row>
    <row r="21" spans="1:7" ht="14.25" x14ac:dyDescent="0.35">
      <c r="A21" s="6"/>
      <c r="B21" s="27" t="s">
        <v>132</v>
      </c>
      <c r="D21" s="31">
        <f>'Opening Balance Sheet'!B19</f>
        <v>0</v>
      </c>
      <c r="F21" s="31">
        <f>D21+'Required Funds'!B16+'Required Funds'!B15+'Yr 1 Cash Flow Statement'!O17</f>
        <v>0</v>
      </c>
    </row>
    <row r="22" spans="1:7" x14ac:dyDescent="0.2">
      <c r="A22" s="6" t="s">
        <v>122</v>
      </c>
      <c r="B22" s="27"/>
      <c r="D22" s="29">
        <f>SUM(D16:D21)</f>
        <v>0</v>
      </c>
      <c r="F22" s="12">
        <f>SUM(F16:F21)</f>
        <v>0</v>
      </c>
    </row>
    <row r="23" spans="1:7" x14ac:dyDescent="0.2">
      <c r="A23" s="6"/>
      <c r="B23" s="27"/>
      <c r="D23" s="12"/>
      <c r="F23" s="12"/>
    </row>
    <row r="24" spans="1:7" x14ac:dyDescent="0.2">
      <c r="A24" s="6" t="s">
        <v>123</v>
      </c>
      <c r="B24" s="27"/>
      <c r="D24" s="12">
        <f>'Opening Balance Sheet'!B20</f>
        <v>0</v>
      </c>
      <c r="F24" s="12">
        <f>D24+'Yr 1 Income Statement'!O47</f>
        <v>0</v>
      </c>
    </row>
    <row r="25" spans="1:7" x14ac:dyDescent="0.2">
      <c r="A25" s="6"/>
      <c r="B25" s="27"/>
      <c r="D25" s="12"/>
      <c r="F25" s="12"/>
    </row>
    <row r="26" spans="1:7" ht="12.75" thickBot="1" x14ac:dyDescent="0.25">
      <c r="A26" s="6" t="s">
        <v>49</v>
      </c>
      <c r="B26" s="27"/>
      <c r="D26" s="53">
        <f>INT(D13+D22-D24)</f>
        <v>0</v>
      </c>
      <c r="F26" s="53">
        <f>INT(F13+F22-F24)</f>
        <v>0</v>
      </c>
    </row>
    <row r="27" spans="1:7" ht="12.75" thickTop="1" x14ac:dyDescent="0.2">
      <c r="A27" s="6"/>
      <c r="B27" s="27"/>
    </row>
    <row r="28" spans="1:7" x14ac:dyDescent="0.2">
      <c r="A28" s="6"/>
      <c r="B28" s="27"/>
    </row>
    <row r="29" spans="1:7" x14ac:dyDescent="0.2">
      <c r="A29" s="6"/>
      <c r="B29" s="27"/>
    </row>
    <row r="30" spans="1:7" x14ac:dyDescent="0.2">
      <c r="A30" s="62" t="s">
        <v>124</v>
      </c>
      <c r="B30" s="76"/>
      <c r="C30" s="74"/>
      <c r="D30" s="74"/>
      <c r="E30" s="74"/>
      <c r="F30" s="74"/>
      <c r="G30" s="74"/>
    </row>
    <row r="31" spans="1:7" x14ac:dyDescent="0.2">
      <c r="A31" s="65" t="s">
        <v>125</v>
      </c>
      <c r="B31" s="75"/>
    </row>
    <row r="32" spans="1:7" x14ac:dyDescent="0.2">
      <c r="A32" s="6"/>
      <c r="B32" s="27" t="s">
        <v>133</v>
      </c>
      <c r="D32" s="29">
        <f>'Opening Balance Sheet'!B26</f>
        <v>0</v>
      </c>
      <c r="F32" s="12">
        <f>D32</f>
        <v>0</v>
      </c>
    </row>
    <row r="33" spans="1:7" x14ac:dyDescent="0.2">
      <c r="A33" s="6"/>
      <c r="B33" s="27" t="s">
        <v>134</v>
      </c>
      <c r="D33" s="29">
        <f>'Opening Balance Sheet'!B27</f>
        <v>0</v>
      </c>
      <c r="F33" s="12">
        <f>D33+'Sources of Capital'!B21-'Yr 1 Cash Flow Statement'!O22+'Yr 1 Income Statement'!O51</f>
        <v>0</v>
      </c>
    </row>
    <row r="34" spans="1:7" x14ac:dyDescent="0.2">
      <c r="A34" s="6"/>
      <c r="B34" s="27" t="s">
        <v>135</v>
      </c>
      <c r="D34" s="29">
        <f>'Opening Balance Sheet'!B28</f>
        <v>0</v>
      </c>
      <c r="F34" s="29">
        <f>D34+'Sources of Capital'!B26-'Yr 1 Cash Flow Statement'!O23+'Yr 1 Income Statement'!O52</f>
        <v>0</v>
      </c>
    </row>
    <row r="35" spans="1:7" ht="14.25" x14ac:dyDescent="0.35">
      <c r="A35" s="6"/>
      <c r="B35" s="27" t="s">
        <v>111</v>
      </c>
      <c r="D35" s="31">
        <f>'Opening Balance Sheet'!B29</f>
        <v>0</v>
      </c>
      <c r="F35" s="77">
        <f>'Yr 1 Cash Flow Statement'!N43</f>
        <v>0</v>
      </c>
    </row>
    <row r="36" spans="1:7" x14ac:dyDescent="0.2">
      <c r="A36" s="6" t="s">
        <v>54</v>
      </c>
      <c r="B36" s="27"/>
      <c r="D36" s="12">
        <f>SUM(D32:D35)</f>
        <v>0</v>
      </c>
      <c r="F36" s="12">
        <f>SUM(F32:F35)</f>
        <v>0</v>
      </c>
    </row>
    <row r="37" spans="1:7" x14ac:dyDescent="0.2">
      <c r="A37" s="6"/>
      <c r="B37" s="27"/>
      <c r="D37" s="12"/>
      <c r="F37" s="12"/>
    </row>
    <row r="38" spans="1:7" x14ac:dyDescent="0.2">
      <c r="A38" s="65" t="s">
        <v>126</v>
      </c>
      <c r="B38" s="75"/>
      <c r="D38" s="12"/>
      <c r="F38" s="12"/>
    </row>
    <row r="39" spans="1:7" x14ac:dyDescent="0.2">
      <c r="A39" s="6"/>
      <c r="B39" s="27" t="s">
        <v>136</v>
      </c>
      <c r="D39" s="29">
        <f>'Opening Balance Sheet'!B36</f>
        <v>0</v>
      </c>
      <c r="F39" s="12">
        <f>D39+'Sources of Capital'!B12</f>
        <v>0</v>
      </c>
    </row>
    <row r="40" spans="1:7" ht="14.25" x14ac:dyDescent="0.35">
      <c r="A40" s="6"/>
      <c r="B40" s="27" t="s">
        <v>137</v>
      </c>
      <c r="D40" s="31">
        <f>'Opening Balance Sheet'!B37</f>
        <v>0</v>
      </c>
      <c r="F40" s="31">
        <f>D40+'Yr 1 Income Statement'!O60</f>
        <v>0</v>
      </c>
    </row>
    <row r="41" spans="1:7" x14ac:dyDescent="0.2">
      <c r="A41" s="6" t="s">
        <v>57</v>
      </c>
      <c r="B41" s="27"/>
      <c r="D41" s="12">
        <f>SUM(D39:D40)</f>
        <v>0</v>
      </c>
      <c r="F41" s="12">
        <f>SUM(F39:F40)</f>
        <v>0</v>
      </c>
    </row>
    <row r="42" spans="1:7" x14ac:dyDescent="0.2">
      <c r="A42" s="6"/>
      <c r="B42" s="27"/>
      <c r="D42" s="12"/>
      <c r="F42" s="12"/>
    </row>
    <row r="43" spans="1:7" ht="12.75" thickBot="1" x14ac:dyDescent="0.25">
      <c r="A43" s="6" t="s">
        <v>127</v>
      </c>
      <c r="B43" s="27"/>
      <c r="D43" s="53">
        <f>INT(D36+D41)</f>
        <v>0</v>
      </c>
      <c r="F43" s="53">
        <f>INT(F36+F41)</f>
        <v>0</v>
      </c>
    </row>
    <row r="44" spans="1:7" ht="12.75" thickTop="1" x14ac:dyDescent="0.2"/>
    <row r="46" spans="1:7" x14ac:dyDescent="0.2">
      <c r="F46" s="78" t="str">
        <f>IF((G46)&lt;&gt;0,"Statement Does Not Balance","Statement Balances")</f>
        <v>Statement Balances</v>
      </c>
      <c r="G46" s="99">
        <f>F26-F43</f>
        <v>0</v>
      </c>
    </row>
    <row r="48" spans="1:7" x14ac:dyDescent="0.2">
      <c r="F48" s="79"/>
    </row>
  </sheetData>
  <phoneticPr fontId="0" type="noConversion"/>
  <pageMargins left="2.64" right="0.75" top="1.03" bottom="1" header="0.5" footer="0.5"/>
  <pageSetup scale="75" orientation="landscape" blackAndWhite="1"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95"/>
  <sheetViews>
    <sheetView workbookViewId="0">
      <pane xSplit="2" ySplit="4" topLeftCell="C29" activePane="bottomRight" state="frozen"/>
      <selection pane="topRight" activeCell="C1" sqref="C1"/>
      <selection pane="bottomLeft" activeCell="A5" sqref="A5"/>
      <selection pane="bottomRight" activeCell="C60" sqref="C60"/>
    </sheetView>
  </sheetViews>
  <sheetFormatPr defaultColWidth="9.140625" defaultRowHeight="12" x14ac:dyDescent="0.2"/>
  <cols>
    <col min="1" max="1" width="2.7109375" style="6" customWidth="1"/>
    <col min="2" max="2" width="26" style="7" customWidth="1"/>
    <col min="3" max="15" width="10.7109375" style="7" customWidth="1"/>
    <col min="16" max="16" width="10.42578125" style="21" customWidth="1"/>
    <col min="17" max="16384" width="9.140625" style="7"/>
  </cols>
  <sheetData>
    <row r="1" spans="1:16" ht="12" customHeight="1" x14ac:dyDescent="0.2">
      <c r="A1" s="6">
        <f>'Required Funds'!A1</f>
        <v>0</v>
      </c>
    </row>
    <row r="2" spans="1:16" ht="12" customHeight="1" x14ac:dyDescent="0.2"/>
    <row r="3" spans="1:16" ht="12" customHeight="1" x14ac:dyDescent="0.2">
      <c r="A3" s="60" t="str">
        <f>CONCATENATE('Monthly Budget'!F4," ","PROJECTED INCOME STATEMENT")</f>
        <v>Year 2 PROJECTED INCOME STATEMENT</v>
      </c>
      <c r="B3" s="60"/>
      <c r="C3" s="49"/>
      <c r="D3" s="49"/>
      <c r="E3" s="49"/>
      <c r="F3" s="49"/>
      <c r="G3" s="49"/>
      <c r="H3" s="49"/>
      <c r="I3" s="49"/>
      <c r="J3" s="49"/>
      <c r="K3" s="49"/>
      <c r="L3" s="49"/>
      <c r="M3" s="49"/>
      <c r="N3" s="49"/>
      <c r="O3" s="49"/>
      <c r="P3" s="61"/>
    </row>
    <row r="4" spans="1:16" s="6" customFormat="1" ht="12" customHeight="1" x14ac:dyDescent="0.2">
      <c r="A4" s="62"/>
      <c r="B4" s="62"/>
      <c r="C4" s="63" t="str">
        <f>'Sales Forecast'!C7</f>
        <v>Month 1</v>
      </c>
      <c r="D4" s="63" t="str">
        <f>'Sales Forecast'!D7</f>
        <v>Month 2</v>
      </c>
      <c r="E4" s="63" t="str">
        <f>'Sales Forecast'!E7</f>
        <v>Month 3</v>
      </c>
      <c r="F4" s="63" t="str">
        <f>'Sales Forecast'!F7</f>
        <v>Month 4</v>
      </c>
      <c r="G4" s="63" t="str">
        <f>'Sales Forecast'!G7</f>
        <v>Month 5</v>
      </c>
      <c r="H4" s="63" t="str">
        <f>'Sales Forecast'!H7</f>
        <v>Month 6</v>
      </c>
      <c r="I4" s="63" t="str">
        <f>'Sales Forecast'!I7</f>
        <v>Month 7</v>
      </c>
      <c r="J4" s="63" t="str">
        <f>'Sales Forecast'!J7</f>
        <v>Month 8</v>
      </c>
      <c r="K4" s="63" t="str">
        <f>'Sales Forecast'!K7</f>
        <v>Month 9</v>
      </c>
      <c r="L4" s="63" t="str">
        <f>'Sales Forecast'!L7</f>
        <v>Month 10</v>
      </c>
      <c r="M4" s="63" t="str">
        <f>'Sales Forecast'!M7</f>
        <v>Month 11</v>
      </c>
      <c r="N4" s="63" t="str">
        <f>'Sales Forecast'!N7</f>
        <v>Month 12</v>
      </c>
      <c r="O4" s="63" t="s">
        <v>65</v>
      </c>
      <c r="P4" s="64" t="s">
        <v>66</v>
      </c>
    </row>
    <row r="5" spans="1:16" s="6" customFormat="1" ht="12" customHeight="1" x14ac:dyDescent="0.2">
      <c r="A5" s="65"/>
      <c r="B5" s="65"/>
      <c r="C5" s="66"/>
      <c r="D5" s="66"/>
      <c r="E5" s="66"/>
      <c r="F5" s="66"/>
      <c r="G5" s="66"/>
      <c r="H5" s="66"/>
      <c r="I5" s="66"/>
      <c r="J5" s="66"/>
      <c r="K5" s="66"/>
      <c r="L5" s="66"/>
      <c r="M5" s="66"/>
      <c r="N5" s="66"/>
      <c r="O5" s="66"/>
      <c r="P5" s="67"/>
    </row>
    <row r="6" spans="1:16" ht="12" customHeight="1" x14ac:dyDescent="0.2">
      <c r="A6" s="6" t="s">
        <v>75</v>
      </c>
    </row>
    <row r="7" spans="1:16" ht="12" customHeight="1" x14ac:dyDescent="0.2">
      <c r="B7" s="27" t="str">
        <f>'Gross Margins'!A7</f>
        <v>Product / Service 1</v>
      </c>
      <c r="C7" s="12">
        <f>'Gross Margins'!$C$16*'Sales Forecast'!C18</f>
        <v>0</v>
      </c>
      <c r="D7" s="12">
        <f>'Gross Margins'!$C$16*'Sales Forecast'!D18</f>
        <v>0</v>
      </c>
      <c r="E7" s="12">
        <f>'Gross Margins'!$C$16*'Sales Forecast'!E18</f>
        <v>0</v>
      </c>
      <c r="F7" s="12">
        <f>'Gross Margins'!$C$16*'Sales Forecast'!F18</f>
        <v>0</v>
      </c>
      <c r="G7" s="12">
        <f>'Gross Margins'!$C$16*'Sales Forecast'!G18</f>
        <v>0</v>
      </c>
      <c r="H7" s="12">
        <f>'Gross Margins'!$C$16*'Sales Forecast'!H18</f>
        <v>0</v>
      </c>
      <c r="I7" s="12">
        <f>'Gross Margins'!$C$16*'Sales Forecast'!I18</f>
        <v>0</v>
      </c>
      <c r="J7" s="12">
        <f>'Gross Margins'!$C$16*'Sales Forecast'!J18</f>
        <v>0</v>
      </c>
      <c r="K7" s="12">
        <f>'Gross Margins'!$C$16*'Sales Forecast'!K18</f>
        <v>0</v>
      </c>
      <c r="L7" s="12">
        <f>'Gross Margins'!$C$16*'Sales Forecast'!L18</f>
        <v>0</v>
      </c>
      <c r="M7" s="12">
        <f>'Gross Margins'!$C$16*'Sales Forecast'!M18</f>
        <v>0</v>
      </c>
      <c r="N7" s="12">
        <f>'Gross Margins'!$C$16*'Sales Forecast'!N18</f>
        <v>0</v>
      </c>
      <c r="O7" s="68">
        <f>SUM(C7:N7)</f>
        <v>0</v>
      </c>
    </row>
    <row r="8" spans="1:16" ht="12" customHeight="1" x14ac:dyDescent="0.2">
      <c r="B8" s="27" t="str">
        <f>'Gross Margins'!A24</f>
        <v>Product / Service 2</v>
      </c>
      <c r="C8" s="12">
        <f>'Gross Margins'!$C$33*'Sales Forecast'!C19</f>
        <v>0</v>
      </c>
      <c r="D8" s="12">
        <f>'Gross Margins'!$C$33*'Sales Forecast'!D19</f>
        <v>0</v>
      </c>
      <c r="E8" s="12">
        <f>'Gross Margins'!$C$33*'Sales Forecast'!E19</f>
        <v>0</v>
      </c>
      <c r="F8" s="12">
        <f>'Gross Margins'!$C$33*'Sales Forecast'!F19</f>
        <v>0</v>
      </c>
      <c r="G8" s="12">
        <f>'Gross Margins'!$C$33*'Sales Forecast'!G19</f>
        <v>0</v>
      </c>
      <c r="H8" s="12">
        <f>'Gross Margins'!$C$33*'Sales Forecast'!H19</f>
        <v>0</v>
      </c>
      <c r="I8" s="12">
        <f>'Gross Margins'!$C$33*'Sales Forecast'!I19</f>
        <v>0</v>
      </c>
      <c r="J8" s="12">
        <f>'Gross Margins'!$C$33*'Sales Forecast'!J19</f>
        <v>0</v>
      </c>
      <c r="K8" s="12">
        <f>'Gross Margins'!$C$33*'Sales Forecast'!K19</f>
        <v>0</v>
      </c>
      <c r="L8" s="12">
        <f>'Gross Margins'!$C$33*'Sales Forecast'!L19</f>
        <v>0</v>
      </c>
      <c r="M8" s="12">
        <f>'Gross Margins'!$C$33*'Sales Forecast'!M19</f>
        <v>0</v>
      </c>
      <c r="N8" s="12">
        <f>'Gross Margins'!$C$33*'Sales Forecast'!N19</f>
        <v>0</v>
      </c>
      <c r="O8" s="68">
        <f>SUM(C8:N8)</f>
        <v>0</v>
      </c>
    </row>
    <row r="9" spans="1:16" ht="12" customHeight="1" x14ac:dyDescent="0.2">
      <c r="B9" s="27" t="str">
        <f>'Gross Margins'!A41</f>
        <v>Product / Service 3</v>
      </c>
      <c r="C9" s="12">
        <f>'Gross Margins'!$C$50*'Sales Forecast'!C20</f>
        <v>0</v>
      </c>
      <c r="D9" s="12">
        <f>'Gross Margins'!$C$50*'Sales Forecast'!D20</f>
        <v>0</v>
      </c>
      <c r="E9" s="12">
        <f>'Gross Margins'!$C$50*'Sales Forecast'!E20</f>
        <v>0</v>
      </c>
      <c r="F9" s="12">
        <f>'Gross Margins'!$C$50*'Sales Forecast'!F20</f>
        <v>0</v>
      </c>
      <c r="G9" s="12">
        <f>'Gross Margins'!$C$50*'Sales Forecast'!G20</f>
        <v>0</v>
      </c>
      <c r="H9" s="12">
        <f>'Gross Margins'!$C$50*'Sales Forecast'!H20</f>
        <v>0</v>
      </c>
      <c r="I9" s="12">
        <f>'Gross Margins'!$C$50*'Sales Forecast'!I20</f>
        <v>0</v>
      </c>
      <c r="J9" s="12">
        <f>'Gross Margins'!$C$50*'Sales Forecast'!J20</f>
        <v>0</v>
      </c>
      <c r="K9" s="12">
        <f>'Gross Margins'!$C$50*'Sales Forecast'!K20</f>
        <v>0</v>
      </c>
      <c r="L9" s="12">
        <f>'Gross Margins'!$C$50*'Sales Forecast'!L20</f>
        <v>0</v>
      </c>
      <c r="M9" s="12">
        <f>'Gross Margins'!$C$50*'Sales Forecast'!M20</f>
        <v>0</v>
      </c>
      <c r="N9" s="12">
        <f>'Gross Margins'!$C$50*'Sales Forecast'!N20</f>
        <v>0</v>
      </c>
      <c r="O9" s="68">
        <f>SUM(C9:N9)</f>
        <v>0</v>
      </c>
    </row>
    <row r="10" spans="1:16" ht="14.25" customHeight="1" x14ac:dyDescent="0.35">
      <c r="B10" s="27" t="str">
        <f>'Gross Margins'!A58</f>
        <v>Product / Service 4</v>
      </c>
      <c r="C10" s="31">
        <f>'Gross Margins'!$C$67*'Sales Forecast'!C21</f>
        <v>0</v>
      </c>
      <c r="D10" s="31">
        <f>'Gross Margins'!$C$67*'Sales Forecast'!E21</f>
        <v>0</v>
      </c>
      <c r="E10" s="31">
        <f>'Gross Margins'!$C$67*'Sales Forecast'!E21</f>
        <v>0</v>
      </c>
      <c r="F10" s="31">
        <f>'Gross Margins'!$C$67*'Sales Forecast'!F21</f>
        <v>0</v>
      </c>
      <c r="G10" s="31">
        <f>'Gross Margins'!$C$67*'Sales Forecast'!G21</f>
        <v>0</v>
      </c>
      <c r="H10" s="31">
        <f>'Gross Margins'!$C$67*'Sales Forecast'!H21</f>
        <v>0</v>
      </c>
      <c r="I10" s="31">
        <f>'Gross Margins'!$C$67*'Sales Forecast'!I21</f>
        <v>0</v>
      </c>
      <c r="J10" s="31">
        <f>'Gross Margins'!$C$67*'Sales Forecast'!J21</f>
        <v>0</v>
      </c>
      <c r="K10" s="31">
        <f>'Gross Margins'!$C$67*'Sales Forecast'!K21</f>
        <v>0</v>
      </c>
      <c r="L10" s="31">
        <f>'Gross Margins'!$C$67*'Sales Forecast'!L21</f>
        <v>0</v>
      </c>
      <c r="M10" s="31">
        <f>'Gross Margins'!$C$67*'Sales Forecast'!M21</f>
        <v>0</v>
      </c>
      <c r="N10" s="31">
        <f>'Gross Margins'!$C$67*'Sales Forecast'!N21</f>
        <v>0</v>
      </c>
      <c r="O10" s="69">
        <f>SUM(C10:N10)</f>
        <v>0</v>
      </c>
    </row>
    <row r="11" spans="1:16" ht="12" customHeight="1" x14ac:dyDescent="0.2">
      <c r="A11" s="6" t="s">
        <v>67</v>
      </c>
      <c r="C11" s="68">
        <f>SUM(C7:C10)</f>
        <v>0</v>
      </c>
      <c r="D11" s="68">
        <f t="shared" ref="D11:N11" si="0">SUM(D7:D10)</f>
        <v>0</v>
      </c>
      <c r="E11" s="68">
        <f t="shared" si="0"/>
        <v>0</v>
      </c>
      <c r="F11" s="68">
        <f t="shared" si="0"/>
        <v>0</v>
      </c>
      <c r="G11" s="68">
        <f t="shared" si="0"/>
        <v>0</v>
      </c>
      <c r="H11" s="68">
        <f t="shared" si="0"/>
        <v>0</v>
      </c>
      <c r="I11" s="68">
        <f t="shared" si="0"/>
        <v>0</v>
      </c>
      <c r="J11" s="68">
        <f t="shared" si="0"/>
        <v>0</v>
      </c>
      <c r="K11" s="68">
        <f t="shared" si="0"/>
        <v>0</v>
      </c>
      <c r="L11" s="68">
        <f t="shared" si="0"/>
        <v>0</v>
      </c>
      <c r="M11" s="68">
        <f t="shared" si="0"/>
        <v>0</v>
      </c>
      <c r="N11" s="68">
        <f t="shared" si="0"/>
        <v>0</v>
      </c>
      <c r="O11" s="68">
        <f>SUM(C11:N11)</f>
        <v>0</v>
      </c>
      <c r="P11" s="21">
        <v>1</v>
      </c>
    </row>
    <row r="12" spans="1:16" ht="12" customHeight="1" x14ac:dyDescent="0.2"/>
    <row r="13" spans="1:16" ht="12" customHeight="1" x14ac:dyDescent="0.2">
      <c r="A13" s="6" t="s">
        <v>76</v>
      </c>
    </row>
    <row r="14" spans="1:16" ht="12" customHeight="1" x14ac:dyDescent="0.2">
      <c r="B14" s="7" t="str">
        <f>B7</f>
        <v>Product / Service 1</v>
      </c>
      <c r="C14" s="12">
        <f>'Sales Forecast'!C18*'Gross Margins'!$C$17</f>
        <v>0</v>
      </c>
      <c r="D14" s="12">
        <f>'Sales Forecast'!D18*'Gross Margins'!$C$17</f>
        <v>0</v>
      </c>
      <c r="E14" s="12">
        <f>'Sales Forecast'!E18*'Gross Margins'!$C$17</f>
        <v>0</v>
      </c>
      <c r="F14" s="12">
        <f>'Sales Forecast'!F18*'Gross Margins'!$C$17</f>
        <v>0</v>
      </c>
      <c r="G14" s="12">
        <f>'Sales Forecast'!G18*'Gross Margins'!$C$17</f>
        <v>0</v>
      </c>
      <c r="H14" s="12">
        <f>'Sales Forecast'!H18*'Gross Margins'!$C$17</f>
        <v>0</v>
      </c>
      <c r="I14" s="12">
        <f>'Sales Forecast'!I18*'Gross Margins'!$C$17</f>
        <v>0</v>
      </c>
      <c r="J14" s="12">
        <f>'Sales Forecast'!J18*'Gross Margins'!$C$17</f>
        <v>0</v>
      </c>
      <c r="K14" s="12">
        <f>'Sales Forecast'!K18*'Gross Margins'!$C$17</f>
        <v>0</v>
      </c>
      <c r="L14" s="12">
        <f>'Sales Forecast'!L18*'Gross Margins'!$C$17</f>
        <v>0</v>
      </c>
      <c r="M14" s="12">
        <f>'Sales Forecast'!M18*'Gross Margins'!$C$17</f>
        <v>0</v>
      </c>
      <c r="N14" s="12">
        <f>'Sales Forecast'!N18*'Gross Margins'!$C$17</f>
        <v>0</v>
      </c>
      <c r="O14" s="68">
        <f>SUM(C14:N14)</f>
        <v>0</v>
      </c>
    </row>
    <row r="15" spans="1:16" ht="12" customHeight="1" x14ac:dyDescent="0.2">
      <c r="B15" s="7" t="str">
        <f>B8</f>
        <v>Product / Service 2</v>
      </c>
      <c r="C15" s="12">
        <f>'Sales Forecast'!C19*'Gross Margins'!$C$34</f>
        <v>0</v>
      </c>
      <c r="D15" s="12">
        <f>'Sales Forecast'!D19*'Gross Margins'!$C$34</f>
        <v>0</v>
      </c>
      <c r="E15" s="12">
        <f>'Sales Forecast'!E19*'Gross Margins'!$C$34</f>
        <v>0</v>
      </c>
      <c r="F15" s="12">
        <f>'Sales Forecast'!F19*'Gross Margins'!$C$34</f>
        <v>0</v>
      </c>
      <c r="G15" s="12">
        <f>'Sales Forecast'!G19*'Gross Margins'!$C$34</f>
        <v>0</v>
      </c>
      <c r="H15" s="12">
        <f>'Sales Forecast'!H19*'Gross Margins'!$C$34</f>
        <v>0</v>
      </c>
      <c r="I15" s="12">
        <f>'Sales Forecast'!I19*'Gross Margins'!$C$34</f>
        <v>0</v>
      </c>
      <c r="J15" s="12">
        <f>'Sales Forecast'!J19*'Gross Margins'!$C$34</f>
        <v>0</v>
      </c>
      <c r="K15" s="12">
        <f>'Sales Forecast'!K19*'Gross Margins'!$C$34</f>
        <v>0</v>
      </c>
      <c r="L15" s="12">
        <f>'Sales Forecast'!L19*'Gross Margins'!$C$34</f>
        <v>0</v>
      </c>
      <c r="M15" s="12">
        <f>'Sales Forecast'!M19*'Gross Margins'!$C$34</f>
        <v>0</v>
      </c>
      <c r="N15" s="12">
        <f>'Sales Forecast'!N19*'Gross Margins'!$C$34</f>
        <v>0</v>
      </c>
      <c r="O15" s="68">
        <f>SUM(C15:N15)</f>
        <v>0</v>
      </c>
    </row>
    <row r="16" spans="1:16" ht="12" customHeight="1" x14ac:dyDescent="0.2">
      <c r="B16" s="7" t="str">
        <f>B9</f>
        <v>Product / Service 3</v>
      </c>
      <c r="C16" s="12">
        <f>'Sales Forecast'!C20*'Gross Margins'!$C$51</f>
        <v>0</v>
      </c>
      <c r="D16" s="12">
        <f>'Sales Forecast'!D20*'Gross Margins'!$C$51</f>
        <v>0</v>
      </c>
      <c r="E16" s="12">
        <f>'Sales Forecast'!E20*'Gross Margins'!$C$51</f>
        <v>0</v>
      </c>
      <c r="F16" s="12">
        <f>'Sales Forecast'!F20*'Gross Margins'!$C$51</f>
        <v>0</v>
      </c>
      <c r="G16" s="12">
        <f>'Sales Forecast'!G20*'Gross Margins'!$C$51</f>
        <v>0</v>
      </c>
      <c r="H16" s="12">
        <f>'Sales Forecast'!H20*'Gross Margins'!$C$51</f>
        <v>0</v>
      </c>
      <c r="I16" s="12">
        <f>'Sales Forecast'!I20*'Gross Margins'!$C$51</f>
        <v>0</v>
      </c>
      <c r="J16" s="12">
        <f>'Sales Forecast'!J20*'Gross Margins'!$C$51</f>
        <v>0</v>
      </c>
      <c r="K16" s="12">
        <f>'Sales Forecast'!K20*'Gross Margins'!$C$51</f>
        <v>0</v>
      </c>
      <c r="L16" s="12">
        <f>'Sales Forecast'!L20*'Gross Margins'!$C$51</f>
        <v>0</v>
      </c>
      <c r="M16" s="12">
        <f>'Sales Forecast'!M20*'Gross Margins'!$C$51</f>
        <v>0</v>
      </c>
      <c r="N16" s="12">
        <f>'Sales Forecast'!N20*'Gross Margins'!$C$51</f>
        <v>0</v>
      </c>
      <c r="O16" s="68">
        <f>SUM(C16:N16)</f>
        <v>0</v>
      </c>
    </row>
    <row r="17" spans="1:16" ht="14.25" customHeight="1" x14ac:dyDescent="0.35">
      <c r="B17" s="7" t="str">
        <f>B10</f>
        <v>Product / Service 4</v>
      </c>
      <c r="C17" s="31">
        <f>'Sales Forecast'!C21*'Gross Margins'!$C$68</f>
        <v>0</v>
      </c>
      <c r="D17" s="31">
        <f>'Sales Forecast'!D21*'Gross Margins'!$C$68</f>
        <v>0</v>
      </c>
      <c r="E17" s="31">
        <f>'Sales Forecast'!E21*'Gross Margins'!$C$68</f>
        <v>0</v>
      </c>
      <c r="F17" s="31">
        <f>'Sales Forecast'!F21*'Gross Margins'!$C$68</f>
        <v>0</v>
      </c>
      <c r="G17" s="31">
        <f>'Sales Forecast'!G21*'Gross Margins'!$C$68</f>
        <v>0</v>
      </c>
      <c r="H17" s="31">
        <f>'Sales Forecast'!H21*'Gross Margins'!$C$68</f>
        <v>0</v>
      </c>
      <c r="I17" s="31">
        <f>'Sales Forecast'!I21*'Gross Margins'!$C$68</f>
        <v>0</v>
      </c>
      <c r="J17" s="31">
        <f>'Sales Forecast'!J21*'Gross Margins'!$C$68</f>
        <v>0</v>
      </c>
      <c r="K17" s="31">
        <f>'Sales Forecast'!K21*'Gross Margins'!$C$68</f>
        <v>0</v>
      </c>
      <c r="L17" s="31">
        <f>'Sales Forecast'!L21*'Gross Margins'!$C$68</f>
        <v>0</v>
      </c>
      <c r="M17" s="31">
        <f>'Sales Forecast'!M21*'Gross Margins'!$C$68</f>
        <v>0</v>
      </c>
      <c r="N17" s="31">
        <f>'Sales Forecast'!N21*'Gross Margins'!$C$68</f>
        <v>0</v>
      </c>
      <c r="O17" s="69">
        <f>SUM(C17:N17)</f>
        <v>0</v>
      </c>
    </row>
    <row r="18" spans="1:16" ht="12" customHeight="1" x14ac:dyDescent="0.2">
      <c r="A18" s="6" t="s">
        <v>69</v>
      </c>
      <c r="C18" s="68">
        <f>SUM(C14:C17)</f>
        <v>0</v>
      </c>
      <c r="D18" s="68">
        <f t="shared" ref="D18:N18" si="1">SUM(D14:D17)</f>
        <v>0</v>
      </c>
      <c r="E18" s="68">
        <f t="shared" si="1"/>
        <v>0</v>
      </c>
      <c r="F18" s="68">
        <f t="shared" si="1"/>
        <v>0</v>
      </c>
      <c r="G18" s="68">
        <f t="shared" si="1"/>
        <v>0</v>
      </c>
      <c r="H18" s="68">
        <f t="shared" si="1"/>
        <v>0</v>
      </c>
      <c r="I18" s="68">
        <f t="shared" si="1"/>
        <v>0</v>
      </c>
      <c r="J18" s="68">
        <f t="shared" si="1"/>
        <v>0</v>
      </c>
      <c r="K18" s="68">
        <f t="shared" si="1"/>
        <v>0</v>
      </c>
      <c r="L18" s="68">
        <f t="shared" si="1"/>
        <v>0</v>
      </c>
      <c r="M18" s="68">
        <f t="shared" si="1"/>
        <v>0</v>
      </c>
      <c r="N18" s="68">
        <f t="shared" si="1"/>
        <v>0</v>
      </c>
      <c r="O18" s="68">
        <f>SUM(C18:N18)</f>
        <v>0</v>
      </c>
      <c r="P18" s="21">
        <f>IFERROR(O18/O$11,0)</f>
        <v>0</v>
      </c>
    </row>
    <row r="19" spans="1:16" ht="12" customHeight="1" x14ac:dyDescent="0.2"/>
    <row r="20" spans="1:16" ht="12" customHeight="1" x14ac:dyDescent="0.2">
      <c r="A20" s="6" t="s">
        <v>70</v>
      </c>
      <c r="C20" s="68">
        <f t="shared" ref="C20:N20" si="2">C11-C18</f>
        <v>0</v>
      </c>
      <c r="D20" s="68">
        <f t="shared" si="2"/>
        <v>0</v>
      </c>
      <c r="E20" s="68">
        <f t="shared" si="2"/>
        <v>0</v>
      </c>
      <c r="F20" s="68">
        <f t="shared" si="2"/>
        <v>0</v>
      </c>
      <c r="G20" s="68">
        <f t="shared" si="2"/>
        <v>0</v>
      </c>
      <c r="H20" s="68">
        <f t="shared" si="2"/>
        <v>0</v>
      </c>
      <c r="I20" s="68">
        <f t="shared" si="2"/>
        <v>0</v>
      </c>
      <c r="J20" s="68">
        <f t="shared" si="2"/>
        <v>0</v>
      </c>
      <c r="K20" s="68">
        <f t="shared" si="2"/>
        <v>0</v>
      </c>
      <c r="L20" s="68">
        <f t="shared" si="2"/>
        <v>0</v>
      </c>
      <c r="M20" s="68">
        <f t="shared" si="2"/>
        <v>0</v>
      </c>
      <c r="N20" s="68">
        <f t="shared" si="2"/>
        <v>0</v>
      </c>
      <c r="O20" s="68">
        <f>SUM(C20:N20)</f>
        <v>0</v>
      </c>
      <c r="P20" s="21">
        <f>IFERROR(O20/O$11,0)</f>
        <v>0</v>
      </c>
    </row>
    <row r="21" spans="1:16" ht="12" customHeight="1" x14ac:dyDescent="0.2"/>
    <row r="22" spans="1:16" ht="12" customHeight="1" x14ac:dyDescent="0.2">
      <c r="A22" s="6" t="s">
        <v>74</v>
      </c>
      <c r="C22" s="12"/>
      <c r="D22" s="12"/>
      <c r="E22" s="12"/>
      <c r="F22" s="12"/>
      <c r="G22" s="12"/>
      <c r="H22" s="12"/>
      <c r="I22" s="12"/>
      <c r="J22" s="12"/>
      <c r="K22" s="12"/>
      <c r="L22" s="12"/>
      <c r="M22" s="12"/>
      <c r="N22" s="12"/>
      <c r="O22" s="12"/>
    </row>
    <row r="23" spans="1:16" ht="12" customHeight="1" x14ac:dyDescent="0.2">
      <c r="B23" s="7" t="str">
        <f>'Monthly Budget'!B9</f>
        <v>Owner's Compensation</v>
      </c>
      <c r="C23" s="12">
        <f>'Monthly Budget'!F9</f>
        <v>0</v>
      </c>
      <c r="D23" s="12">
        <f>C23</f>
        <v>0</v>
      </c>
      <c r="E23" s="12">
        <f t="shared" ref="E23:N23" si="3">D23</f>
        <v>0</v>
      </c>
      <c r="F23" s="12">
        <f t="shared" si="3"/>
        <v>0</v>
      </c>
      <c r="G23" s="12">
        <f t="shared" si="3"/>
        <v>0</v>
      </c>
      <c r="H23" s="12">
        <f t="shared" si="3"/>
        <v>0</v>
      </c>
      <c r="I23" s="12">
        <f t="shared" si="3"/>
        <v>0</v>
      </c>
      <c r="J23" s="12">
        <f t="shared" si="3"/>
        <v>0</v>
      </c>
      <c r="K23" s="12">
        <f t="shared" si="3"/>
        <v>0</v>
      </c>
      <c r="L23" s="12">
        <f t="shared" si="3"/>
        <v>0</v>
      </c>
      <c r="M23" s="12">
        <f t="shared" si="3"/>
        <v>0</v>
      </c>
      <c r="N23" s="12">
        <f t="shared" si="3"/>
        <v>0</v>
      </c>
      <c r="O23" s="12">
        <f t="shared" ref="O23:O28" si="4">SUM(C23:N23)</f>
        <v>0</v>
      </c>
    </row>
    <row r="24" spans="1:16" ht="12" customHeight="1" x14ac:dyDescent="0.2">
      <c r="B24" s="7" t="str">
        <f>'Monthly Budget'!B10</f>
        <v>Salaries</v>
      </c>
      <c r="C24" s="12">
        <f>'Monthly Budget'!F10</f>
        <v>0</v>
      </c>
      <c r="D24" s="12">
        <f t="shared" ref="D24:N27" si="5">C24</f>
        <v>0</v>
      </c>
      <c r="E24" s="12">
        <f t="shared" si="5"/>
        <v>0</v>
      </c>
      <c r="F24" s="12">
        <f t="shared" si="5"/>
        <v>0</v>
      </c>
      <c r="G24" s="12">
        <f t="shared" si="5"/>
        <v>0</v>
      </c>
      <c r="H24" s="12">
        <f t="shared" si="5"/>
        <v>0</v>
      </c>
      <c r="I24" s="12">
        <f t="shared" si="5"/>
        <v>0</v>
      </c>
      <c r="J24" s="12">
        <f t="shared" si="5"/>
        <v>0</v>
      </c>
      <c r="K24" s="12">
        <f t="shared" si="5"/>
        <v>0</v>
      </c>
      <c r="L24" s="12">
        <f t="shared" si="5"/>
        <v>0</v>
      </c>
      <c r="M24" s="12">
        <f t="shared" si="5"/>
        <v>0</v>
      </c>
      <c r="N24" s="12">
        <f t="shared" si="5"/>
        <v>0</v>
      </c>
      <c r="O24" s="12">
        <f t="shared" si="4"/>
        <v>0</v>
      </c>
    </row>
    <row r="25" spans="1:16" ht="12" customHeight="1" x14ac:dyDescent="0.2">
      <c r="B25" s="27" t="s">
        <v>95</v>
      </c>
      <c r="C25" s="12">
        <f>SUM('Monthly Budget'!F11:'Monthly Budget'!F14)</f>
        <v>0</v>
      </c>
      <c r="D25" s="12">
        <f t="shared" si="5"/>
        <v>0</v>
      </c>
      <c r="E25" s="12">
        <f t="shared" si="5"/>
        <v>0</v>
      </c>
      <c r="F25" s="12">
        <f t="shared" si="5"/>
        <v>0</v>
      </c>
      <c r="G25" s="12">
        <f t="shared" si="5"/>
        <v>0</v>
      </c>
      <c r="H25" s="12">
        <f t="shared" si="5"/>
        <v>0</v>
      </c>
      <c r="I25" s="12">
        <f t="shared" si="5"/>
        <v>0</v>
      </c>
      <c r="J25" s="12">
        <f t="shared" si="5"/>
        <v>0</v>
      </c>
      <c r="K25" s="12">
        <f t="shared" si="5"/>
        <v>0</v>
      </c>
      <c r="L25" s="12">
        <f t="shared" si="5"/>
        <v>0</v>
      </c>
      <c r="M25" s="12">
        <f t="shared" si="5"/>
        <v>0</v>
      </c>
      <c r="N25" s="12">
        <f t="shared" si="5"/>
        <v>0</v>
      </c>
      <c r="O25" s="12">
        <f t="shared" si="4"/>
        <v>0</v>
      </c>
    </row>
    <row r="26" spans="1:16" ht="12" customHeight="1" x14ac:dyDescent="0.2">
      <c r="B26" s="7" t="str">
        <f>'Monthly Budget'!B15</f>
        <v>Worker's Compensation</v>
      </c>
      <c r="C26" s="12">
        <f>'Monthly Budget'!F15</f>
        <v>0</v>
      </c>
      <c r="D26" s="12">
        <f t="shared" si="5"/>
        <v>0</v>
      </c>
      <c r="E26" s="12">
        <f t="shared" si="5"/>
        <v>0</v>
      </c>
      <c r="F26" s="12">
        <f t="shared" si="5"/>
        <v>0</v>
      </c>
      <c r="G26" s="12">
        <f t="shared" si="5"/>
        <v>0</v>
      </c>
      <c r="H26" s="12">
        <f t="shared" si="5"/>
        <v>0</v>
      </c>
      <c r="I26" s="12">
        <f t="shared" si="5"/>
        <v>0</v>
      </c>
      <c r="J26" s="12">
        <f t="shared" si="5"/>
        <v>0</v>
      </c>
      <c r="K26" s="12">
        <f t="shared" si="5"/>
        <v>0</v>
      </c>
      <c r="L26" s="12">
        <f t="shared" si="5"/>
        <v>0</v>
      </c>
      <c r="M26" s="12">
        <f t="shared" si="5"/>
        <v>0</v>
      </c>
      <c r="N26" s="12">
        <f t="shared" si="5"/>
        <v>0</v>
      </c>
      <c r="O26" s="12">
        <f t="shared" si="4"/>
        <v>0</v>
      </c>
    </row>
    <row r="27" spans="1:16" ht="14.25" customHeight="1" x14ac:dyDescent="0.35">
      <c r="B27" s="7" t="str">
        <f>'Monthly Budget'!B16</f>
        <v>Employee Benefit Programs</v>
      </c>
      <c r="C27" s="31">
        <f>'Monthly Budget'!F16</f>
        <v>0</v>
      </c>
      <c r="D27" s="31">
        <f t="shared" si="5"/>
        <v>0</v>
      </c>
      <c r="E27" s="31">
        <f t="shared" si="5"/>
        <v>0</v>
      </c>
      <c r="F27" s="31">
        <f t="shared" si="5"/>
        <v>0</v>
      </c>
      <c r="G27" s="31">
        <f t="shared" si="5"/>
        <v>0</v>
      </c>
      <c r="H27" s="31">
        <f t="shared" si="5"/>
        <v>0</v>
      </c>
      <c r="I27" s="31">
        <f t="shared" si="5"/>
        <v>0</v>
      </c>
      <c r="J27" s="31">
        <f t="shared" si="5"/>
        <v>0</v>
      </c>
      <c r="K27" s="31">
        <f t="shared" si="5"/>
        <v>0</v>
      </c>
      <c r="L27" s="31">
        <f t="shared" si="5"/>
        <v>0</v>
      </c>
      <c r="M27" s="31">
        <f t="shared" si="5"/>
        <v>0</v>
      </c>
      <c r="N27" s="31">
        <f t="shared" si="5"/>
        <v>0</v>
      </c>
      <c r="O27" s="31">
        <f t="shared" si="4"/>
        <v>0</v>
      </c>
    </row>
    <row r="28" spans="1:16" ht="12" customHeight="1" x14ac:dyDescent="0.2">
      <c r="A28" s="6" t="s">
        <v>19</v>
      </c>
      <c r="C28" s="12">
        <f>SUM(C23:C27)</f>
        <v>0</v>
      </c>
      <c r="D28" s="12">
        <f>SUM(D23:D27)</f>
        <v>0</v>
      </c>
      <c r="E28" s="12">
        <f t="shared" ref="E28:N28" si="6">SUM(E23:E27)</f>
        <v>0</v>
      </c>
      <c r="F28" s="12">
        <f t="shared" si="6"/>
        <v>0</v>
      </c>
      <c r="G28" s="12">
        <f t="shared" si="6"/>
        <v>0</v>
      </c>
      <c r="H28" s="12">
        <f t="shared" si="6"/>
        <v>0</v>
      </c>
      <c r="I28" s="12">
        <f t="shared" si="6"/>
        <v>0</v>
      </c>
      <c r="J28" s="12">
        <f t="shared" si="6"/>
        <v>0</v>
      </c>
      <c r="K28" s="12">
        <f t="shared" si="6"/>
        <v>0</v>
      </c>
      <c r="L28" s="12">
        <f t="shared" si="6"/>
        <v>0</v>
      </c>
      <c r="M28" s="12">
        <f t="shared" si="6"/>
        <v>0</v>
      </c>
      <c r="N28" s="12">
        <f t="shared" si="6"/>
        <v>0</v>
      </c>
      <c r="O28" s="12">
        <f t="shared" si="4"/>
        <v>0</v>
      </c>
      <c r="P28" s="21">
        <f>IFERROR(O28/O$11,0)</f>
        <v>0</v>
      </c>
    </row>
    <row r="29" spans="1:16" ht="12" customHeight="1" x14ac:dyDescent="0.2">
      <c r="C29" s="12"/>
      <c r="D29" s="12"/>
      <c r="E29" s="12"/>
      <c r="F29" s="12"/>
      <c r="G29" s="12"/>
      <c r="H29" s="12"/>
      <c r="I29" s="12"/>
      <c r="J29" s="12"/>
      <c r="K29" s="12"/>
      <c r="L29" s="12"/>
      <c r="M29" s="12"/>
      <c r="N29" s="12"/>
      <c r="O29" s="12"/>
    </row>
    <row r="30" spans="1:16" ht="12" customHeight="1" x14ac:dyDescent="0.2">
      <c r="A30" s="6" t="s">
        <v>73</v>
      </c>
      <c r="C30" s="12"/>
      <c r="D30" s="12"/>
      <c r="E30" s="12"/>
      <c r="F30" s="12"/>
      <c r="G30" s="12"/>
      <c r="H30" s="12"/>
      <c r="I30" s="12"/>
      <c r="J30" s="12"/>
      <c r="K30" s="12"/>
      <c r="L30" s="12"/>
      <c r="M30" s="12"/>
      <c r="N30" s="12"/>
      <c r="O30" s="12"/>
    </row>
    <row r="31" spans="1:16" ht="12" customHeight="1" x14ac:dyDescent="0.2">
      <c r="B31" s="7" t="str">
        <f>'Monthly Budget'!B20</f>
        <v>Marketing &amp; Advertising</v>
      </c>
      <c r="C31" s="12">
        <f>'Monthly Budget'!$F20</f>
        <v>0</v>
      </c>
      <c r="D31" s="12">
        <f>'Monthly Budget'!$F20</f>
        <v>0</v>
      </c>
      <c r="E31" s="12">
        <f>'Monthly Budget'!$F20</f>
        <v>0</v>
      </c>
      <c r="F31" s="12">
        <f>'Monthly Budget'!$F20</f>
        <v>0</v>
      </c>
      <c r="G31" s="12">
        <f>'Monthly Budget'!$F20</f>
        <v>0</v>
      </c>
      <c r="H31" s="12">
        <f>'Monthly Budget'!$F20</f>
        <v>0</v>
      </c>
      <c r="I31" s="12">
        <f>'Monthly Budget'!$F20</f>
        <v>0</v>
      </c>
      <c r="J31" s="12">
        <f>'Monthly Budget'!$F20</f>
        <v>0</v>
      </c>
      <c r="K31" s="12">
        <f>'Monthly Budget'!$F20</f>
        <v>0</v>
      </c>
      <c r="L31" s="12">
        <f>'Monthly Budget'!$F20</f>
        <v>0</v>
      </c>
      <c r="M31" s="12">
        <f>'Monthly Budget'!$F20</f>
        <v>0</v>
      </c>
      <c r="N31" s="12">
        <f>'Monthly Budget'!$F20</f>
        <v>0</v>
      </c>
      <c r="O31" s="12">
        <f>SUM(C31:N31)</f>
        <v>0</v>
      </c>
    </row>
    <row r="32" spans="1:16" ht="12" customHeight="1" x14ac:dyDescent="0.2">
      <c r="B32" s="7" t="str">
        <f>'Monthly Budget'!B21</f>
        <v>Car and Truck Expenses</v>
      </c>
      <c r="C32" s="12">
        <f>'Monthly Budget'!$F21</f>
        <v>0</v>
      </c>
      <c r="D32" s="12">
        <f>'Monthly Budget'!$F21</f>
        <v>0</v>
      </c>
      <c r="E32" s="12">
        <f>'Monthly Budget'!$F21</f>
        <v>0</v>
      </c>
      <c r="F32" s="12">
        <f>'Monthly Budget'!$F21</f>
        <v>0</v>
      </c>
      <c r="G32" s="12">
        <f>'Monthly Budget'!$F21</f>
        <v>0</v>
      </c>
      <c r="H32" s="12">
        <f>'Monthly Budget'!$F21</f>
        <v>0</v>
      </c>
      <c r="I32" s="12">
        <f>'Monthly Budget'!$F21</f>
        <v>0</v>
      </c>
      <c r="J32" s="12">
        <f>'Monthly Budget'!$F21</f>
        <v>0</v>
      </c>
      <c r="K32" s="12">
        <f>'Monthly Budget'!$F21</f>
        <v>0</v>
      </c>
      <c r="L32" s="12">
        <f>'Monthly Budget'!$F21</f>
        <v>0</v>
      </c>
      <c r="M32" s="12">
        <f>'Monthly Budget'!$F21</f>
        <v>0</v>
      </c>
      <c r="N32" s="12">
        <f>'Monthly Budget'!$F21</f>
        <v>0</v>
      </c>
      <c r="O32" s="12">
        <f t="shared" ref="O32:O45" si="7">SUM(C32:N32)</f>
        <v>0</v>
      </c>
    </row>
    <row r="33" spans="1:16" ht="12" customHeight="1" x14ac:dyDescent="0.2">
      <c r="B33" s="190" t="s">
        <v>339</v>
      </c>
      <c r="C33" s="12">
        <f>'Cash Receipts and Disbursements'!$B$13*'Cash Receipts and Disbursements'!$B$14*C11</f>
        <v>0</v>
      </c>
      <c r="D33" s="12">
        <f>'Cash Receipts and Disbursements'!$B$13*'Cash Receipts and Disbursements'!$B$14*D11</f>
        <v>0</v>
      </c>
      <c r="E33" s="12">
        <f>'Cash Receipts and Disbursements'!$B$13*'Cash Receipts and Disbursements'!$B$14*E11</f>
        <v>0</v>
      </c>
      <c r="F33" s="12">
        <f>'Cash Receipts and Disbursements'!$B$13*'Cash Receipts and Disbursements'!$B$14*F11</f>
        <v>0</v>
      </c>
      <c r="G33" s="12">
        <f>'Cash Receipts and Disbursements'!$B$13*'Cash Receipts and Disbursements'!$B$14*G11</f>
        <v>0</v>
      </c>
      <c r="H33" s="12">
        <f>'Cash Receipts and Disbursements'!$B$13*'Cash Receipts and Disbursements'!$B$14*H11</f>
        <v>0</v>
      </c>
      <c r="I33" s="12">
        <f>'Cash Receipts and Disbursements'!$B$13*'Cash Receipts and Disbursements'!$B$14*I11</f>
        <v>0</v>
      </c>
      <c r="J33" s="12">
        <f>'Cash Receipts and Disbursements'!$B$13*'Cash Receipts and Disbursements'!$B$14*J11</f>
        <v>0</v>
      </c>
      <c r="K33" s="12">
        <f>'Cash Receipts and Disbursements'!$B$13*'Cash Receipts and Disbursements'!$B$14*K11</f>
        <v>0</v>
      </c>
      <c r="L33" s="12">
        <f>'Cash Receipts and Disbursements'!$B$13*'Cash Receipts and Disbursements'!$B$14*L11</f>
        <v>0</v>
      </c>
      <c r="M33" s="12">
        <f>'Cash Receipts and Disbursements'!$B$13*'Cash Receipts and Disbursements'!$B$14*M11</f>
        <v>0</v>
      </c>
      <c r="N33" s="12">
        <f>'Cash Receipts and Disbursements'!$B$13*'Cash Receipts and Disbursements'!$B$14*N11</f>
        <v>0</v>
      </c>
      <c r="O33" s="12">
        <f t="shared" si="7"/>
        <v>0</v>
      </c>
    </row>
    <row r="34" spans="1:16" ht="12" customHeight="1" x14ac:dyDescent="0.2">
      <c r="B34" s="7" t="str">
        <f>'Monthly Budget'!B22</f>
        <v>Insurance</v>
      </c>
      <c r="C34" s="12">
        <f>'Monthly Budget'!$F22</f>
        <v>0</v>
      </c>
      <c r="D34" s="12">
        <f>'Monthly Budget'!$F22</f>
        <v>0</v>
      </c>
      <c r="E34" s="12">
        <f>'Monthly Budget'!$F22</f>
        <v>0</v>
      </c>
      <c r="F34" s="12">
        <f>'Monthly Budget'!$F22</f>
        <v>0</v>
      </c>
      <c r="G34" s="12">
        <f>'Monthly Budget'!$F22</f>
        <v>0</v>
      </c>
      <c r="H34" s="12">
        <f>'Monthly Budget'!$F22</f>
        <v>0</v>
      </c>
      <c r="I34" s="12">
        <f>'Monthly Budget'!$F22</f>
        <v>0</v>
      </c>
      <c r="J34" s="12">
        <f>'Monthly Budget'!$F22</f>
        <v>0</v>
      </c>
      <c r="K34" s="12">
        <f>'Monthly Budget'!$F22</f>
        <v>0</v>
      </c>
      <c r="L34" s="12">
        <f>'Monthly Budget'!$F22</f>
        <v>0</v>
      </c>
      <c r="M34" s="12">
        <f>'Monthly Budget'!$F22</f>
        <v>0</v>
      </c>
      <c r="N34" s="12">
        <f>'Monthly Budget'!$F22</f>
        <v>0</v>
      </c>
      <c r="O34" s="12">
        <f t="shared" si="7"/>
        <v>0</v>
      </c>
    </row>
    <row r="35" spans="1:16" ht="12" customHeight="1" x14ac:dyDescent="0.2">
      <c r="B35" s="7" t="str">
        <f>'Monthly Budget'!B23</f>
        <v>Legal and Accounting Fees</v>
      </c>
      <c r="C35" s="12">
        <f>'Monthly Budget'!$F23</f>
        <v>0</v>
      </c>
      <c r="D35" s="12">
        <f>'Monthly Budget'!$F23</f>
        <v>0</v>
      </c>
      <c r="E35" s="12">
        <f>'Monthly Budget'!$F23</f>
        <v>0</v>
      </c>
      <c r="F35" s="12">
        <f>'Monthly Budget'!$F23</f>
        <v>0</v>
      </c>
      <c r="G35" s="12">
        <f>'Monthly Budget'!$F23</f>
        <v>0</v>
      </c>
      <c r="H35" s="12">
        <f>'Monthly Budget'!$F23</f>
        <v>0</v>
      </c>
      <c r="I35" s="12">
        <f>'Monthly Budget'!$F23</f>
        <v>0</v>
      </c>
      <c r="J35" s="12">
        <f>'Monthly Budget'!$F23</f>
        <v>0</v>
      </c>
      <c r="K35" s="12">
        <f>'Monthly Budget'!$F23</f>
        <v>0</v>
      </c>
      <c r="L35" s="12">
        <f>'Monthly Budget'!$F23</f>
        <v>0</v>
      </c>
      <c r="M35" s="12">
        <f>'Monthly Budget'!$F23</f>
        <v>0</v>
      </c>
      <c r="N35" s="12">
        <f>'Monthly Budget'!$F23</f>
        <v>0</v>
      </c>
      <c r="O35" s="12">
        <f t="shared" si="7"/>
        <v>0</v>
      </c>
    </row>
    <row r="36" spans="1:16" ht="12" customHeight="1" x14ac:dyDescent="0.2">
      <c r="B36" s="7" t="str">
        <f>'Monthly Budget'!B24</f>
        <v>Office Expenses</v>
      </c>
      <c r="C36" s="12">
        <f>'Monthly Budget'!$F24</f>
        <v>0</v>
      </c>
      <c r="D36" s="12">
        <f>'Monthly Budget'!$F24</f>
        <v>0</v>
      </c>
      <c r="E36" s="12">
        <f>'Monthly Budget'!$F24</f>
        <v>0</v>
      </c>
      <c r="F36" s="12">
        <f>'Monthly Budget'!$F24</f>
        <v>0</v>
      </c>
      <c r="G36" s="12">
        <f>'Monthly Budget'!$F24</f>
        <v>0</v>
      </c>
      <c r="H36" s="12">
        <f>'Monthly Budget'!$F24</f>
        <v>0</v>
      </c>
      <c r="I36" s="12">
        <f>'Monthly Budget'!$F24</f>
        <v>0</v>
      </c>
      <c r="J36" s="12">
        <f>'Monthly Budget'!$F24</f>
        <v>0</v>
      </c>
      <c r="K36" s="12">
        <f>'Monthly Budget'!$F24</f>
        <v>0</v>
      </c>
      <c r="L36" s="12">
        <f>'Monthly Budget'!$F24</f>
        <v>0</v>
      </c>
      <c r="M36" s="12">
        <f>'Monthly Budget'!$F24</f>
        <v>0</v>
      </c>
      <c r="N36" s="12">
        <f>'Monthly Budget'!$F24</f>
        <v>0</v>
      </c>
      <c r="O36" s="12">
        <f t="shared" si="7"/>
        <v>0</v>
      </c>
    </row>
    <row r="37" spans="1:16" ht="12" customHeight="1" x14ac:dyDescent="0.2">
      <c r="B37" s="7" t="str">
        <f>'Monthly Budget'!B25</f>
        <v>Postage and Shipping</v>
      </c>
      <c r="C37" s="12">
        <f>'Monthly Budget'!$F25</f>
        <v>0</v>
      </c>
      <c r="D37" s="12">
        <f>'Monthly Budget'!$F25</f>
        <v>0</v>
      </c>
      <c r="E37" s="12">
        <f>'Monthly Budget'!$F25</f>
        <v>0</v>
      </c>
      <c r="F37" s="12">
        <f>'Monthly Budget'!$F25</f>
        <v>0</v>
      </c>
      <c r="G37" s="12">
        <f>'Monthly Budget'!$F25</f>
        <v>0</v>
      </c>
      <c r="H37" s="12">
        <f>'Monthly Budget'!$F25</f>
        <v>0</v>
      </c>
      <c r="I37" s="12">
        <f>'Monthly Budget'!$F25</f>
        <v>0</v>
      </c>
      <c r="J37" s="12">
        <f>'Monthly Budget'!$F25</f>
        <v>0</v>
      </c>
      <c r="K37" s="12">
        <f>'Monthly Budget'!$F25</f>
        <v>0</v>
      </c>
      <c r="L37" s="12">
        <f>'Monthly Budget'!$F25</f>
        <v>0</v>
      </c>
      <c r="M37" s="12">
        <f>'Monthly Budget'!$F25</f>
        <v>0</v>
      </c>
      <c r="N37" s="12">
        <f>'Monthly Budget'!$F25</f>
        <v>0</v>
      </c>
      <c r="O37" s="12">
        <f t="shared" si="7"/>
        <v>0</v>
      </c>
    </row>
    <row r="38" spans="1:16" ht="12" customHeight="1" x14ac:dyDescent="0.2">
      <c r="B38" s="7" t="str">
        <f>'Monthly Budget'!B26</f>
        <v>Rent on Business Property</v>
      </c>
      <c r="C38" s="12">
        <f>'Monthly Budget'!$F26</f>
        <v>0</v>
      </c>
      <c r="D38" s="12">
        <f>'Monthly Budget'!$F26</f>
        <v>0</v>
      </c>
      <c r="E38" s="12">
        <f>'Monthly Budget'!$F26</f>
        <v>0</v>
      </c>
      <c r="F38" s="12">
        <f>'Monthly Budget'!$F26</f>
        <v>0</v>
      </c>
      <c r="G38" s="12">
        <f>'Monthly Budget'!$F26</f>
        <v>0</v>
      </c>
      <c r="H38" s="12">
        <f>'Monthly Budget'!$F26</f>
        <v>0</v>
      </c>
      <c r="I38" s="12">
        <f>'Monthly Budget'!$F26</f>
        <v>0</v>
      </c>
      <c r="J38" s="12">
        <f>'Monthly Budget'!$F26</f>
        <v>0</v>
      </c>
      <c r="K38" s="12">
        <f>'Monthly Budget'!$F26</f>
        <v>0</v>
      </c>
      <c r="L38" s="12">
        <f>'Monthly Budget'!$F26</f>
        <v>0</v>
      </c>
      <c r="M38" s="12">
        <f>'Monthly Budget'!$F26</f>
        <v>0</v>
      </c>
      <c r="N38" s="12">
        <f>'Monthly Budget'!$F26</f>
        <v>0</v>
      </c>
      <c r="O38" s="12">
        <f t="shared" si="7"/>
        <v>0</v>
      </c>
    </row>
    <row r="39" spans="1:16" ht="12" customHeight="1" x14ac:dyDescent="0.2">
      <c r="B39" s="7" t="str">
        <f>'Monthly Budget'!B27</f>
        <v>Rent on Equipment</v>
      </c>
      <c r="C39" s="12">
        <f>'Monthly Budget'!$F27</f>
        <v>0</v>
      </c>
      <c r="D39" s="12">
        <f>'Monthly Budget'!$F27</f>
        <v>0</v>
      </c>
      <c r="E39" s="12">
        <f>'Monthly Budget'!$F27</f>
        <v>0</v>
      </c>
      <c r="F39" s="12">
        <f>'Monthly Budget'!$F27</f>
        <v>0</v>
      </c>
      <c r="G39" s="12">
        <f>'Monthly Budget'!$F27</f>
        <v>0</v>
      </c>
      <c r="H39" s="12">
        <f>'Monthly Budget'!$F27</f>
        <v>0</v>
      </c>
      <c r="I39" s="12">
        <f>'Monthly Budget'!$F27</f>
        <v>0</v>
      </c>
      <c r="J39" s="12">
        <f>'Monthly Budget'!$F27</f>
        <v>0</v>
      </c>
      <c r="K39" s="12">
        <f>'Monthly Budget'!$F27</f>
        <v>0</v>
      </c>
      <c r="L39" s="12">
        <f>'Monthly Budget'!$F27</f>
        <v>0</v>
      </c>
      <c r="M39" s="12">
        <f>'Monthly Budget'!$F27</f>
        <v>0</v>
      </c>
      <c r="N39" s="12">
        <f>'Monthly Budget'!$F27</f>
        <v>0</v>
      </c>
      <c r="O39" s="12">
        <f t="shared" si="7"/>
        <v>0</v>
      </c>
    </row>
    <row r="40" spans="1:16" ht="12" customHeight="1" x14ac:dyDescent="0.2">
      <c r="B40" s="7" t="str">
        <f>'Monthly Budget'!B28</f>
        <v>Repairs</v>
      </c>
      <c r="C40" s="12">
        <f>'Monthly Budget'!$F28</f>
        <v>0</v>
      </c>
      <c r="D40" s="12">
        <f>'Monthly Budget'!$F28</f>
        <v>0</v>
      </c>
      <c r="E40" s="12">
        <f>'Monthly Budget'!$F28</f>
        <v>0</v>
      </c>
      <c r="F40" s="12">
        <f>'Monthly Budget'!$F28</f>
        <v>0</v>
      </c>
      <c r="G40" s="12">
        <f>'Monthly Budget'!$F28</f>
        <v>0</v>
      </c>
      <c r="H40" s="12">
        <f>'Monthly Budget'!$F28</f>
        <v>0</v>
      </c>
      <c r="I40" s="12">
        <f>'Monthly Budget'!$F28</f>
        <v>0</v>
      </c>
      <c r="J40" s="12">
        <f>'Monthly Budget'!$F28</f>
        <v>0</v>
      </c>
      <c r="K40" s="12">
        <f>'Monthly Budget'!$F28</f>
        <v>0</v>
      </c>
      <c r="L40" s="12">
        <f>'Monthly Budget'!$F28</f>
        <v>0</v>
      </c>
      <c r="M40" s="12">
        <f>'Monthly Budget'!$F28</f>
        <v>0</v>
      </c>
      <c r="N40" s="12">
        <f>'Monthly Budget'!$F28</f>
        <v>0</v>
      </c>
      <c r="O40" s="12">
        <f t="shared" si="7"/>
        <v>0</v>
      </c>
    </row>
    <row r="41" spans="1:16" ht="12" customHeight="1" x14ac:dyDescent="0.2">
      <c r="B41" s="7" t="str">
        <f>'Monthly Budget'!B29</f>
        <v>Supplies</v>
      </c>
      <c r="C41" s="12">
        <f>'Monthly Budget'!$F29</f>
        <v>0</v>
      </c>
      <c r="D41" s="12">
        <f>'Monthly Budget'!$F29</f>
        <v>0</v>
      </c>
      <c r="E41" s="12">
        <f>'Monthly Budget'!$F29</f>
        <v>0</v>
      </c>
      <c r="F41" s="12">
        <f>'Monthly Budget'!$F29</f>
        <v>0</v>
      </c>
      <c r="G41" s="12">
        <f>'Monthly Budget'!$F29</f>
        <v>0</v>
      </c>
      <c r="H41" s="12">
        <f>'Monthly Budget'!$F29</f>
        <v>0</v>
      </c>
      <c r="I41" s="12">
        <f>'Monthly Budget'!$F29</f>
        <v>0</v>
      </c>
      <c r="J41" s="12">
        <f>'Monthly Budget'!$F29</f>
        <v>0</v>
      </c>
      <c r="K41" s="12">
        <f>'Monthly Budget'!$F29</f>
        <v>0</v>
      </c>
      <c r="L41" s="12">
        <f>'Monthly Budget'!$F29</f>
        <v>0</v>
      </c>
      <c r="M41" s="12">
        <f>'Monthly Budget'!$F29</f>
        <v>0</v>
      </c>
      <c r="N41" s="12">
        <f>'Monthly Budget'!$F29</f>
        <v>0</v>
      </c>
      <c r="O41" s="12">
        <f t="shared" si="7"/>
        <v>0</v>
      </c>
    </row>
    <row r="42" spans="1:16" ht="12" customHeight="1" x14ac:dyDescent="0.2">
      <c r="B42" s="7" t="str">
        <f>'Monthly Budget'!B30</f>
        <v>Telephone &amp; Internet</v>
      </c>
      <c r="C42" s="12">
        <f>'Monthly Budget'!$F30</f>
        <v>0</v>
      </c>
      <c r="D42" s="12">
        <f>'Monthly Budget'!$F30</f>
        <v>0</v>
      </c>
      <c r="E42" s="12">
        <f>'Monthly Budget'!$F30</f>
        <v>0</v>
      </c>
      <c r="F42" s="12">
        <f>'Monthly Budget'!$F30</f>
        <v>0</v>
      </c>
      <c r="G42" s="12">
        <f>'Monthly Budget'!$F30</f>
        <v>0</v>
      </c>
      <c r="H42" s="12">
        <f>'Monthly Budget'!$F30</f>
        <v>0</v>
      </c>
      <c r="I42" s="12">
        <f>'Monthly Budget'!$F30</f>
        <v>0</v>
      </c>
      <c r="J42" s="12">
        <f>'Monthly Budget'!$F30</f>
        <v>0</v>
      </c>
      <c r="K42" s="12">
        <f>'Monthly Budget'!$F30</f>
        <v>0</v>
      </c>
      <c r="L42" s="12">
        <f>'Monthly Budget'!$F30</f>
        <v>0</v>
      </c>
      <c r="M42" s="12">
        <f>'Monthly Budget'!$F30</f>
        <v>0</v>
      </c>
      <c r="N42" s="12">
        <f>'Monthly Budget'!$F30</f>
        <v>0</v>
      </c>
      <c r="O42" s="12">
        <f t="shared" si="7"/>
        <v>0</v>
      </c>
    </row>
    <row r="43" spans="1:16" ht="12" customHeight="1" x14ac:dyDescent="0.2">
      <c r="B43" s="7" t="str">
        <f>'Monthly Budget'!B31</f>
        <v>Travel</v>
      </c>
      <c r="C43" s="12">
        <f>'Monthly Budget'!$F31</f>
        <v>0</v>
      </c>
      <c r="D43" s="12">
        <f>'Monthly Budget'!$F31</f>
        <v>0</v>
      </c>
      <c r="E43" s="12">
        <f>'Monthly Budget'!$F31</f>
        <v>0</v>
      </c>
      <c r="F43" s="12">
        <f>'Monthly Budget'!$F31</f>
        <v>0</v>
      </c>
      <c r="G43" s="12">
        <f>'Monthly Budget'!$F31</f>
        <v>0</v>
      </c>
      <c r="H43" s="12">
        <f>'Monthly Budget'!$F31</f>
        <v>0</v>
      </c>
      <c r="I43" s="12">
        <f>'Monthly Budget'!$F31</f>
        <v>0</v>
      </c>
      <c r="J43" s="12">
        <f>'Monthly Budget'!$F31</f>
        <v>0</v>
      </c>
      <c r="K43" s="12">
        <f>'Monthly Budget'!$F31</f>
        <v>0</v>
      </c>
      <c r="L43" s="12">
        <f>'Monthly Budget'!$F31</f>
        <v>0</v>
      </c>
      <c r="M43" s="12">
        <f>'Monthly Budget'!$F31</f>
        <v>0</v>
      </c>
      <c r="N43" s="12">
        <f>'Monthly Budget'!$F31</f>
        <v>0</v>
      </c>
      <c r="O43" s="12">
        <f t="shared" si="7"/>
        <v>0</v>
      </c>
    </row>
    <row r="44" spans="1:16" ht="12" customHeight="1" x14ac:dyDescent="0.2">
      <c r="B44" s="7" t="str">
        <f>'Monthly Budget'!B32</f>
        <v>Utilities</v>
      </c>
      <c r="C44" s="12">
        <f>'Monthly Budget'!$F32</f>
        <v>0</v>
      </c>
      <c r="D44" s="12">
        <f>'Monthly Budget'!$F32</f>
        <v>0</v>
      </c>
      <c r="E44" s="12">
        <f>'Monthly Budget'!$F32</f>
        <v>0</v>
      </c>
      <c r="F44" s="12">
        <f>'Monthly Budget'!$F32</f>
        <v>0</v>
      </c>
      <c r="G44" s="12">
        <f>'Monthly Budget'!$F32</f>
        <v>0</v>
      </c>
      <c r="H44" s="12">
        <f>'Monthly Budget'!$F32</f>
        <v>0</v>
      </c>
      <c r="I44" s="12">
        <f>'Monthly Budget'!$F32</f>
        <v>0</v>
      </c>
      <c r="J44" s="12">
        <f>'Monthly Budget'!$F32</f>
        <v>0</v>
      </c>
      <c r="K44" s="12">
        <f>'Monthly Budget'!$F32</f>
        <v>0</v>
      </c>
      <c r="L44" s="12">
        <f>'Monthly Budget'!$F32</f>
        <v>0</v>
      </c>
      <c r="M44" s="12">
        <f>'Monthly Budget'!$F32</f>
        <v>0</v>
      </c>
      <c r="N44" s="12">
        <f>'Monthly Budget'!$F32</f>
        <v>0</v>
      </c>
      <c r="O44" s="12">
        <f t="shared" si="7"/>
        <v>0</v>
      </c>
    </row>
    <row r="45" spans="1:16" ht="12" customHeight="1" x14ac:dyDescent="0.2">
      <c r="B45" s="7" t="str">
        <f>'Monthly Budget'!B33</f>
        <v>Miscellaneous Expenses</v>
      </c>
      <c r="C45" s="12">
        <f>'Monthly Budget'!$F33</f>
        <v>0</v>
      </c>
      <c r="D45" s="12">
        <f>'Monthly Budget'!$F33</f>
        <v>0</v>
      </c>
      <c r="E45" s="12">
        <f>'Monthly Budget'!$F33</f>
        <v>0</v>
      </c>
      <c r="F45" s="12">
        <f>'Monthly Budget'!$F33</f>
        <v>0</v>
      </c>
      <c r="G45" s="12">
        <f>'Monthly Budget'!$F33</f>
        <v>0</v>
      </c>
      <c r="H45" s="12">
        <f>'Monthly Budget'!$F33</f>
        <v>0</v>
      </c>
      <c r="I45" s="12">
        <f>'Monthly Budget'!$F33</f>
        <v>0</v>
      </c>
      <c r="J45" s="12">
        <f>'Monthly Budget'!$F33</f>
        <v>0</v>
      </c>
      <c r="K45" s="12">
        <f>'Monthly Budget'!$F33</f>
        <v>0</v>
      </c>
      <c r="L45" s="12">
        <f>'Monthly Budget'!$F33</f>
        <v>0</v>
      </c>
      <c r="M45" s="12">
        <f>'Monthly Budget'!$F33</f>
        <v>0</v>
      </c>
      <c r="N45" s="12">
        <f>'Monthly Budget'!$F33</f>
        <v>0</v>
      </c>
      <c r="O45" s="12">
        <f t="shared" si="7"/>
        <v>0</v>
      </c>
    </row>
    <row r="46" spans="1:16" ht="12" customHeight="1" x14ac:dyDescent="0.2">
      <c r="B46" s="7" t="str">
        <f>'Yr 1 Income Statement'!B46</f>
        <v>Amortized Start-up Expenses</v>
      </c>
      <c r="C46" s="29">
        <f>IF('Required Funds'!$D$30&gt;0,'Required Funds'!$G$30,0)</f>
        <v>0</v>
      </c>
      <c r="D46" s="29">
        <f>C46</f>
        <v>0</v>
      </c>
      <c r="E46" s="29">
        <f t="shared" ref="E46:N46" si="8">D46</f>
        <v>0</v>
      </c>
      <c r="F46" s="29">
        <f t="shared" si="8"/>
        <v>0</v>
      </c>
      <c r="G46" s="29">
        <f t="shared" si="8"/>
        <v>0</v>
      </c>
      <c r="H46" s="29">
        <f t="shared" si="8"/>
        <v>0</v>
      </c>
      <c r="I46" s="29">
        <f t="shared" si="8"/>
        <v>0</v>
      </c>
      <c r="J46" s="29">
        <f t="shared" si="8"/>
        <v>0</v>
      </c>
      <c r="K46" s="29">
        <f t="shared" si="8"/>
        <v>0</v>
      </c>
      <c r="L46" s="29">
        <f t="shared" si="8"/>
        <v>0</v>
      </c>
      <c r="M46" s="29">
        <f t="shared" si="8"/>
        <v>0</v>
      </c>
      <c r="N46" s="29">
        <f t="shared" si="8"/>
        <v>0</v>
      </c>
      <c r="O46" s="29">
        <f>SUM(C46:N46)</f>
        <v>0</v>
      </c>
    </row>
    <row r="47" spans="1:16" ht="14.25" customHeight="1" x14ac:dyDescent="0.35">
      <c r="B47" s="27" t="s">
        <v>34</v>
      </c>
      <c r="C47" s="31">
        <f>'Required Funds'!G17</f>
        <v>0</v>
      </c>
      <c r="D47" s="31">
        <f>C47</f>
        <v>0</v>
      </c>
      <c r="E47" s="31">
        <f>'Monthly Budget'!$C35</f>
        <v>0</v>
      </c>
      <c r="F47" s="31">
        <f>'Monthly Budget'!$C35</f>
        <v>0</v>
      </c>
      <c r="G47" s="31">
        <f>'Monthly Budget'!$C35</f>
        <v>0</v>
      </c>
      <c r="H47" s="31">
        <f>'Monthly Budget'!$C35</f>
        <v>0</v>
      </c>
      <c r="I47" s="31">
        <f>'Monthly Budget'!$C35</f>
        <v>0</v>
      </c>
      <c r="J47" s="31">
        <f>'Monthly Budget'!$C35</f>
        <v>0</v>
      </c>
      <c r="K47" s="31">
        <f>'Monthly Budget'!$C35</f>
        <v>0</v>
      </c>
      <c r="L47" s="31">
        <f>'Monthly Budget'!$C35</f>
        <v>0</v>
      </c>
      <c r="M47" s="31">
        <f>'Monthly Budget'!$C35</f>
        <v>0</v>
      </c>
      <c r="N47" s="31">
        <f>'Monthly Budget'!$C35</f>
        <v>0</v>
      </c>
      <c r="O47" s="31">
        <f t="shared" ref="O47" si="9">SUM(C47:N47)</f>
        <v>0</v>
      </c>
    </row>
    <row r="48" spans="1:16" ht="12" customHeight="1" x14ac:dyDescent="0.2">
      <c r="A48" s="6" t="s">
        <v>21</v>
      </c>
      <c r="C48" s="68">
        <f>SUM(C31:C47)</f>
        <v>0</v>
      </c>
      <c r="D48" s="68">
        <f t="shared" ref="D48:N48" si="10">SUM(D31:D47)</f>
        <v>0</v>
      </c>
      <c r="E48" s="68">
        <f t="shared" si="10"/>
        <v>0</v>
      </c>
      <c r="F48" s="68">
        <f t="shared" si="10"/>
        <v>0</v>
      </c>
      <c r="G48" s="68">
        <f t="shared" si="10"/>
        <v>0</v>
      </c>
      <c r="H48" s="68">
        <f t="shared" si="10"/>
        <v>0</v>
      </c>
      <c r="I48" s="68">
        <f t="shared" si="10"/>
        <v>0</v>
      </c>
      <c r="J48" s="68">
        <f t="shared" si="10"/>
        <v>0</v>
      </c>
      <c r="K48" s="68">
        <f t="shared" si="10"/>
        <v>0</v>
      </c>
      <c r="L48" s="68">
        <f t="shared" si="10"/>
        <v>0</v>
      </c>
      <c r="M48" s="68">
        <f t="shared" si="10"/>
        <v>0</v>
      </c>
      <c r="N48" s="68">
        <f t="shared" si="10"/>
        <v>0</v>
      </c>
      <c r="O48" s="12">
        <f>SUM(C48:N48)</f>
        <v>0</v>
      </c>
      <c r="P48" s="21">
        <f>IFERROR(O48/O$11,0)</f>
        <v>0</v>
      </c>
    </row>
    <row r="49" spans="1:16" ht="12" customHeight="1" x14ac:dyDescent="0.2"/>
    <row r="50" spans="1:16" ht="12" customHeight="1" x14ac:dyDescent="0.2">
      <c r="A50" s="6" t="s">
        <v>72</v>
      </c>
      <c r="C50" s="212">
        <v>13</v>
      </c>
      <c r="D50" s="212">
        <v>14</v>
      </c>
      <c r="E50" s="212">
        <v>15</v>
      </c>
      <c r="F50" s="212">
        <v>16</v>
      </c>
      <c r="G50" s="212">
        <v>17</v>
      </c>
      <c r="H50" s="212">
        <v>18</v>
      </c>
      <c r="I50" s="212">
        <v>19</v>
      </c>
      <c r="J50" s="212">
        <v>20</v>
      </c>
      <c r="K50" s="212">
        <v>21</v>
      </c>
      <c r="L50" s="212">
        <v>22</v>
      </c>
      <c r="M50" s="212">
        <v>23</v>
      </c>
      <c r="N50" s="212">
        <v>24</v>
      </c>
    </row>
    <row r="51" spans="1:16" ht="12" customHeight="1" x14ac:dyDescent="0.2">
      <c r="B51" s="27" t="s">
        <v>97</v>
      </c>
      <c r="C51" s="12">
        <f>IFERROR(ABS(IPMT('Sources of Capital'!$B$22/12,C$50,'Sources of Capital'!$B$23,'Sources of Capital'!$B$21)),0)+IFERROR(ABS(IPMT('Opening Balance Sheet'!$D$27/12,C$50,'Opening Balance Sheet'!$E$27,'Opening Balance Sheet'!$B$27)),0)</f>
        <v>0</v>
      </c>
      <c r="D51" s="12">
        <f>IFERROR(ABS(IPMT('Sources of Capital'!$B$22/12,D$50,'Sources of Capital'!$B$23,'Sources of Capital'!$B$21)),0)+IFERROR(ABS(IPMT('Opening Balance Sheet'!$D$27/12,D$50,'Opening Balance Sheet'!$E$27,'Opening Balance Sheet'!$B$27)),0)</f>
        <v>0</v>
      </c>
      <c r="E51" s="12">
        <f>IFERROR(ABS(IPMT('Sources of Capital'!$B$22/12,E$50,'Sources of Capital'!$B$23,'Sources of Capital'!$B$21)),0)+IFERROR(ABS(IPMT('Opening Balance Sheet'!$D$27/12,E$50,'Opening Balance Sheet'!$E$27,'Opening Balance Sheet'!$B$27)),0)</f>
        <v>0</v>
      </c>
      <c r="F51" s="12">
        <f>IFERROR(ABS(IPMT('Sources of Capital'!$B$22/12,F$50,'Sources of Capital'!$B$23,'Sources of Capital'!$B$21)),0)+IFERROR(ABS(IPMT('Opening Balance Sheet'!$D$27/12,F$50,'Opening Balance Sheet'!$E$27,'Opening Balance Sheet'!$B$27)),0)</f>
        <v>0</v>
      </c>
      <c r="G51" s="12">
        <f>IFERROR(ABS(IPMT('Sources of Capital'!$B$22/12,G$50,'Sources of Capital'!$B$23,'Sources of Capital'!$B$21)),0)+IFERROR(ABS(IPMT('Opening Balance Sheet'!$D$27/12,G$50,'Opening Balance Sheet'!$E$27,'Opening Balance Sheet'!$B$27)),0)</f>
        <v>0</v>
      </c>
      <c r="H51" s="12">
        <f>IFERROR(ABS(IPMT('Sources of Capital'!$B$22/12,H$50,'Sources of Capital'!$B$23,'Sources of Capital'!$B$21)),0)+IFERROR(ABS(IPMT('Opening Balance Sheet'!$D$27/12,H$50,'Opening Balance Sheet'!$E$27,'Opening Balance Sheet'!$B$27)),0)</f>
        <v>0</v>
      </c>
      <c r="I51" s="12">
        <f>IFERROR(ABS(IPMT('Sources of Capital'!$B$22/12,I$50,'Sources of Capital'!$B$23,'Sources of Capital'!$B$21)),0)+IFERROR(ABS(IPMT('Opening Balance Sheet'!$D$27/12,I$50,'Opening Balance Sheet'!$E$27,'Opening Balance Sheet'!$B$27)),0)</f>
        <v>0</v>
      </c>
      <c r="J51" s="12">
        <f>IFERROR(ABS(IPMT('Sources of Capital'!$B$22/12,J$50,'Sources of Capital'!$B$23,'Sources of Capital'!$B$21)),0)+IFERROR(ABS(IPMT('Opening Balance Sheet'!$D$27/12,J$50,'Opening Balance Sheet'!$E$27,'Opening Balance Sheet'!$B$27)),0)</f>
        <v>0</v>
      </c>
      <c r="K51" s="12">
        <f>IFERROR(ABS(IPMT('Sources of Capital'!$B$22/12,K$50,'Sources of Capital'!$B$23,'Sources of Capital'!$B$21)),0)+IFERROR(ABS(IPMT('Opening Balance Sheet'!$D$27/12,K$50,'Opening Balance Sheet'!$E$27,'Opening Balance Sheet'!$B$27)),0)</f>
        <v>0</v>
      </c>
      <c r="L51" s="12">
        <f>IFERROR(ABS(IPMT('Sources of Capital'!$B$22/12,L$50,'Sources of Capital'!$B$23,'Sources of Capital'!$B$21)),0)+IFERROR(ABS(IPMT('Opening Balance Sheet'!$D$27/12,L$50,'Opening Balance Sheet'!$E$27,'Opening Balance Sheet'!$B$27)),0)</f>
        <v>0</v>
      </c>
      <c r="M51" s="12">
        <f>IFERROR(ABS(IPMT('Sources of Capital'!$B$22/12,M$50,'Sources of Capital'!$B$23,'Sources of Capital'!$B$21)),0)+IFERROR(ABS(IPMT('Opening Balance Sheet'!$D$27/12,M$50,'Opening Balance Sheet'!$E$27,'Opening Balance Sheet'!$B$27)),0)</f>
        <v>0</v>
      </c>
      <c r="N51" s="12">
        <f>IFERROR(ABS(IPMT('Sources of Capital'!$B$22/12,N$50,'Sources of Capital'!$B$23,'Sources of Capital'!$B$21)),0)+IFERROR(ABS(IPMT('Opening Balance Sheet'!$D$27/12,N$50,'Opening Balance Sheet'!$E$27,'Opening Balance Sheet'!$B$27)),0)</f>
        <v>0</v>
      </c>
      <c r="O51" s="68">
        <f>SUM(C51:N51)</f>
        <v>0</v>
      </c>
    </row>
    <row r="52" spans="1:16" ht="12" customHeight="1" x14ac:dyDescent="0.2">
      <c r="B52" s="27" t="s">
        <v>96</v>
      </c>
      <c r="C52" s="29">
        <f>IFERROR(ABS(IPMT('Sources of Capital'!$B$27/12,C$50,'Sources of Capital'!$B$28,'Sources of Capital'!$B$26)),0)+IFERROR(ABS(IPMT('Opening Balance Sheet'!$D$28/12,C$50,'Opening Balance Sheet'!$E$28,'Opening Balance Sheet'!$B$28)),0)</f>
        <v>0</v>
      </c>
      <c r="D52" s="29">
        <f>IFERROR(ABS(IPMT('Sources of Capital'!$B$27/12,D$50,'Sources of Capital'!$B$28,'Sources of Capital'!$B$26)),0)+IFERROR(ABS(IPMT('Opening Balance Sheet'!$D$28/12,D$50,'Opening Balance Sheet'!$E$28,'Opening Balance Sheet'!$B$28)),0)</f>
        <v>0</v>
      </c>
      <c r="E52" s="29">
        <f>IFERROR(ABS(IPMT('Sources of Capital'!$B$27/12,E$50,'Sources of Capital'!$B$28,'Sources of Capital'!$B$26)),0)+IFERROR(ABS(IPMT('Opening Balance Sheet'!$D$28/12,E$50,'Opening Balance Sheet'!$E$28,'Opening Balance Sheet'!$B$28)),0)</f>
        <v>0</v>
      </c>
      <c r="F52" s="29">
        <f>IFERROR(ABS(IPMT('Sources of Capital'!$B$27/12,F$50,'Sources of Capital'!$B$28,'Sources of Capital'!$B$26)),0)+IFERROR(ABS(IPMT('Opening Balance Sheet'!$D$28/12,F$50,'Opening Balance Sheet'!$E$28,'Opening Balance Sheet'!$B$28)),0)</f>
        <v>0</v>
      </c>
      <c r="G52" s="29">
        <f>IFERROR(ABS(IPMT('Sources of Capital'!$B$27/12,G$50,'Sources of Capital'!$B$28,'Sources of Capital'!$B$26)),0)+IFERROR(ABS(IPMT('Opening Balance Sheet'!$D$28/12,G$50,'Opening Balance Sheet'!$E$28,'Opening Balance Sheet'!$B$28)),0)</f>
        <v>0</v>
      </c>
      <c r="H52" s="29">
        <f>IFERROR(ABS(IPMT('Sources of Capital'!$B$27/12,H$50,'Sources of Capital'!$B$28,'Sources of Capital'!$B$26)),0)+IFERROR(ABS(IPMT('Opening Balance Sheet'!$D$28/12,H$50,'Opening Balance Sheet'!$E$28,'Opening Balance Sheet'!$B$28)),0)</f>
        <v>0</v>
      </c>
      <c r="I52" s="29">
        <f>IFERROR(ABS(IPMT('Sources of Capital'!$B$27/12,I$50,'Sources of Capital'!$B$28,'Sources of Capital'!$B$26)),0)+IFERROR(ABS(IPMT('Opening Balance Sheet'!$D$28/12,I$50,'Opening Balance Sheet'!$E$28,'Opening Balance Sheet'!$B$28)),0)</f>
        <v>0</v>
      </c>
      <c r="J52" s="29">
        <f>IFERROR(ABS(IPMT('Sources of Capital'!$B$27/12,J$50,'Sources of Capital'!$B$28,'Sources of Capital'!$B$26)),0)+IFERROR(ABS(IPMT('Opening Balance Sheet'!$D$28/12,J$50,'Opening Balance Sheet'!$E$28,'Opening Balance Sheet'!$B$28)),0)</f>
        <v>0</v>
      </c>
      <c r="K52" s="29">
        <f>IFERROR(ABS(IPMT('Sources of Capital'!$B$27/12,K$50,'Sources of Capital'!$B$28,'Sources of Capital'!$B$26)),0)+IFERROR(ABS(IPMT('Opening Balance Sheet'!$D$28/12,K$50,'Opening Balance Sheet'!$E$28,'Opening Balance Sheet'!$B$28)),0)</f>
        <v>0</v>
      </c>
      <c r="L52" s="29">
        <f>IFERROR(ABS(IPMT('Sources of Capital'!$B$27/12,L$50,'Sources of Capital'!$B$28,'Sources of Capital'!$B$26)),0)+IFERROR(ABS(IPMT('Opening Balance Sheet'!$D$28/12,L$50,'Opening Balance Sheet'!$E$28,'Opening Balance Sheet'!$B$28)),0)</f>
        <v>0</v>
      </c>
      <c r="M52" s="29">
        <f>IFERROR(ABS(IPMT('Sources of Capital'!$B$27/12,M$50,'Sources of Capital'!$B$28,'Sources of Capital'!$B$26)),0)+IFERROR(ABS(IPMT('Opening Balance Sheet'!$D$28/12,M$50,'Opening Balance Sheet'!$E$28,'Opening Balance Sheet'!$B$28)),0)</f>
        <v>0</v>
      </c>
      <c r="N52" s="29">
        <f>IFERROR(ABS(IPMT('Sources of Capital'!$B$27/12,N$50,'Sources of Capital'!$B$28,'Sources of Capital'!$B$26)),0)+IFERROR(ABS(IPMT('Opening Balance Sheet'!$D$28/12,N$50,'Opening Balance Sheet'!$E$28,'Opening Balance Sheet'!$B$28)),0)</f>
        <v>0</v>
      </c>
      <c r="O52" s="68">
        <f>SUM(C52:N52)</f>
        <v>0</v>
      </c>
    </row>
    <row r="53" spans="1:16" ht="14.25" customHeight="1" x14ac:dyDescent="0.35">
      <c r="B53" s="27" t="s">
        <v>98</v>
      </c>
      <c r="C53" s="31">
        <f>'Yr 2 Cash Flow Statement'!C24</f>
        <v>0</v>
      </c>
      <c r="D53" s="31">
        <f>'Yr 2 Cash Flow Statement'!D24</f>
        <v>0</v>
      </c>
      <c r="E53" s="31">
        <f>'Yr 2 Cash Flow Statement'!E24</f>
        <v>0</v>
      </c>
      <c r="F53" s="31">
        <f>'Yr 2 Cash Flow Statement'!F24</f>
        <v>0</v>
      </c>
      <c r="G53" s="31">
        <f>'Yr 2 Cash Flow Statement'!G24</f>
        <v>0</v>
      </c>
      <c r="H53" s="31">
        <f>'Yr 2 Cash Flow Statement'!H24</f>
        <v>0</v>
      </c>
      <c r="I53" s="31">
        <f>'Yr 2 Cash Flow Statement'!I24</f>
        <v>0</v>
      </c>
      <c r="J53" s="31">
        <f>'Yr 2 Cash Flow Statement'!J24</f>
        <v>0</v>
      </c>
      <c r="K53" s="31">
        <f>'Yr 2 Cash Flow Statement'!K24</f>
        <v>0</v>
      </c>
      <c r="L53" s="31">
        <f>'Yr 2 Cash Flow Statement'!L24</f>
        <v>0</v>
      </c>
      <c r="M53" s="31">
        <f>'Yr 2 Cash Flow Statement'!M24</f>
        <v>0</v>
      </c>
      <c r="N53" s="31">
        <f>'Yr 2 Cash Flow Statement'!N24</f>
        <v>0</v>
      </c>
      <c r="O53" s="31">
        <f>'Yr 2 Cash Flow Statement'!O24</f>
        <v>0</v>
      </c>
    </row>
    <row r="54" spans="1:16" ht="12" customHeight="1" x14ac:dyDescent="0.2">
      <c r="A54" s="6" t="s">
        <v>99</v>
      </c>
      <c r="C54" s="68">
        <f>SUM(C51:C53)</f>
        <v>0</v>
      </c>
      <c r="D54" s="68">
        <f t="shared" ref="D54:N54" si="11">SUM(D51:D53)</f>
        <v>0</v>
      </c>
      <c r="E54" s="68">
        <f t="shared" si="11"/>
        <v>0</v>
      </c>
      <c r="F54" s="68">
        <f t="shared" si="11"/>
        <v>0</v>
      </c>
      <c r="G54" s="68">
        <f t="shared" si="11"/>
        <v>0</v>
      </c>
      <c r="H54" s="68">
        <f t="shared" si="11"/>
        <v>0</v>
      </c>
      <c r="I54" s="68">
        <f t="shared" si="11"/>
        <v>0</v>
      </c>
      <c r="J54" s="68">
        <f t="shared" si="11"/>
        <v>0</v>
      </c>
      <c r="K54" s="68">
        <f t="shared" si="11"/>
        <v>0</v>
      </c>
      <c r="L54" s="68">
        <f t="shared" si="11"/>
        <v>0</v>
      </c>
      <c r="M54" s="68">
        <f t="shared" si="11"/>
        <v>0</v>
      </c>
      <c r="N54" s="68">
        <f t="shared" si="11"/>
        <v>0</v>
      </c>
      <c r="O54" s="68">
        <f>SUM(C54:N54)</f>
        <v>0</v>
      </c>
      <c r="P54" s="21">
        <f>IFERROR(O54/O$11,0)</f>
        <v>0</v>
      </c>
    </row>
    <row r="55" spans="1:16" ht="12" customHeight="1" x14ac:dyDescent="0.2">
      <c r="C55" s="68"/>
      <c r="D55" s="68"/>
      <c r="E55" s="68"/>
      <c r="F55" s="68"/>
      <c r="G55" s="68"/>
      <c r="H55" s="68"/>
      <c r="I55" s="68"/>
      <c r="J55" s="68"/>
      <c r="K55" s="68"/>
      <c r="L55" s="68"/>
      <c r="M55" s="68"/>
      <c r="N55" s="68"/>
      <c r="O55" s="68"/>
    </row>
    <row r="56" spans="1:16" ht="12" customHeight="1" x14ac:dyDescent="0.2">
      <c r="A56" s="6" t="s">
        <v>100</v>
      </c>
      <c r="C56" s="68">
        <f>C20-C28-C48-C54</f>
        <v>0</v>
      </c>
      <c r="D56" s="68">
        <f t="shared" ref="D56:N56" si="12">D20-D28-D48-D54</f>
        <v>0</v>
      </c>
      <c r="E56" s="68">
        <f t="shared" si="12"/>
        <v>0</v>
      </c>
      <c r="F56" s="68">
        <f t="shared" si="12"/>
        <v>0</v>
      </c>
      <c r="G56" s="68">
        <f t="shared" si="12"/>
        <v>0</v>
      </c>
      <c r="H56" s="68">
        <f t="shared" si="12"/>
        <v>0</v>
      </c>
      <c r="I56" s="68">
        <f t="shared" si="12"/>
        <v>0</v>
      </c>
      <c r="J56" s="68">
        <f t="shared" si="12"/>
        <v>0</v>
      </c>
      <c r="K56" s="68">
        <f t="shared" si="12"/>
        <v>0</v>
      </c>
      <c r="L56" s="68">
        <f t="shared" si="12"/>
        <v>0</v>
      </c>
      <c r="M56" s="68">
        <f t="shared" si="12"/>
        <v>0</v>
      </c>
      <c r="N56" s="68">
        <f t="shared" si="12"/>
        <v>0</v>
      </c>
      <c r="O56" s="68">
        <f>SUM(C56:N56)</f>
        <v>0</v>
      </c>
    </row>
    <row r="57" spans="1:16" ht="12" customHeight="1" x14ac:dyDescent="0.2">
      <c r="C57" s="68"/>
      <c r="D57" s="68"/>
      <c r="E57" s="68"/>
      <c r="F57" s="68"/>
      <c r="G57" s="68"/>
      <c r="H57" s="68"/>
      <c r="I57" s="68"/>
      <c r="J57" s="68"/>
      <c r="K57" s="68"/>
      <c r="L57" s="68"/>
      <c r="M57" s="68"/>
      <c r="N57" s="68"/>
      <c r="O57" s="68"/>
    </row>
    <row r="58" spans="1:16" ht="12" customHeight="1" x14ac:dyDescent="0.2">
      <c r="A58" s="6" t="s">
        <v>268</v>
      </c>
      <c r="C58" s="68">
        <f>IF(C195&gt;0,C56*'Cash Receipts and Disbursements'!$B$22,0)</f>
        <v>0</v>
      </c>
      <c r="D58" s="68">
        <f>IF(D195&gt;0,IF(C195&lt;0,(D56-ABS(C195))*'Cash Receipts and Disbursements'!$B$22,D56*'Cash Receipts and Disbursements'!$B$22),IF(C195&gt;0,-(C195*'Cash Receipts and Disbursements'!$B$22),0))</f>
        <v>0</v>
      </c>
      <c r="E58" s="68">
        <f>IF(E195&gt;0,IF(D195&lt;0,(E56-ABS(D195))*'Cash Receipts and Disbursements'!$B$22,E56*'Cash Receipts and Disbursements'!$B$22),IF(D195&gt;0,-(D195*'Cash Receipts and Disbursements'!$B$22),0))</f>
        <v>0</v>
      </c>
      <c r="F58" s="68">
        <f>IF(F195&gt;0,IF(E195&lt;0,(F56-ABS(E195))*'Cash Receipts and Disbursements'!$B$22,F56*'Cash Receipts and Disbursements'!$B$22),IF(E195&gt;0,-(E195*'Cash Receipts and Disbursements'!$B$22),0))</f>
        <v>0</v>
      </c>
      <c r="G58" s="68">
        <f>IF(G195&gt;0,IF(F195&lt;0,(G56-ABS(F195))*'Cash Receipts and Disbursements'!$B$22,G56*'Cash Receipts and Disbursements'!$B$22),IF(F195&gt;0,-(F195*'Cash Receipts and Disbursements'!$B$22),0))</f>
        <v>0</v>
      </c>
      <c r="H58" s="68">
        <f>IF(H195&gt;0,IF(G195&lt;0,(H56-ABS(G195))*'Cash Receipts and Disbursements'!$B$22,H56*'Cash Receipts and Disbursements'!$B$22),IF(G195&gt;0,-(G195*'Cash Receipts and Disbursements'!$B$22),0))</f>
        <v>0</v>
      </c>
      <c r="I58" s="68">
        <f>IF(I195&gt;0,IF(H195&lt;0,(I56-ABS(H195))*'Cash Receipts and Disbursements'!$B$22,I56*'Cash Receipts and Disbursements'!$B$22),IF(H195&gt;0,-(H195*'Cash Receipts and Disbursements'!$B$22),0))</f>
        <v>0</v>
      </c>
      <c r="J58" s="68">
        <f>IF(J195&gt;0,IF(I195&lt;0,(J56-ABS(I195))*'Cash Receipts and Disbursements'!$B$22,J56*'Cash Receipts and Disbursements'!$B$22),IF(I195&gt;0,-(I195*'Cash Receipts and Disbursements'!$B$22),0))</f>
        <v>0</v>
      </c>
      <c r="K58" s="68">
        <f>IF(K195&gt;0,IF(J195&lt;0,(K56-ABS(J195))*'Cash Receipts and Disbursements'!$B$22,K56*'Cash Receipts and Disbursements'!$B$22),IF(J195&gt;0,-(J195*'Cash Receipts and Disbursements'!$B$22),0))</f>
        <v>0</v>
      </c>
      <c r="L58" s="68">
        <f>IF(L195&gt;0,IF(K195&lt;0,(L56-ABS(K195))*'Cash Receipts and Disbursements'!$B$22,L56*'Cash Receipts and Disbursements'!$B$22),IF(K195&gt;0,-(K195*'Cash Receipts and Disbursements'!$B$22),0))</f>
        <v>0</v>
      </c>
      <c r="M58" s="68">
        <f>IF(M195&gt;0,IF(L195&lt;0,(M56-ABS(L195))*'Cash Receipts and Disbursements'!$B$22,M56*'Cash Receipts and Disbursements'!$B$22),IF(L195&gt;0,-(L195*'Cash Receipts and Disbursements'!$B$22),0))</f>
        <v>0</v>
      </c>
      <c r="N58" s="68">
        <f>IF(N195&gt;0,IF(M195&lt;0,(N56-ABS(M195))*'Cash Receipts and Disbursements'!$B$22,N56*'Cash Receipts and Disbursements'!$B$22),IF(M195&gt;0,-(M195*'Cash Receipts and Disbursements'!$B$22),0))</f>
        <v>0</v>
      </c>
      <c r="O58" s="68">
        <f>SUM(C58:N58)</f>
        <v>0</v>
      </c>
    </row>
    <row r="59" spans="1:16" ht="12" customHeight="1" x14ac:dyDescent="0.2"/>
    <row r="60" spans="1:16" ht="12" customHeight="1" thickBot="1" x14ac:dyDescent="0.25">
      <c r="A60" s="6" t="s">
        <v>269</v>
      </c>
      <c r="C60" s="70">
        <f>C56-C58</f>
        <v>0</v>
      </c>
      <c r="D60" s="70">
        <f t="shared" ref="D60:O60" si="13">D56-D58</f>
        <v>0</v>
      </c>
      <c r="E60" s="70">
        <f t="shared" si="13"/>
        <v>0</v>
      </c>
      <c r="F60" s="70">
        <f t="shared" si="13"/>
        <v>0</v>
      </c>
      <c r="G60" s="70">
        <f t="shared" si="13"/>
        <v>0</v>
      </c>
      <c r="H60" s="70">
        <f t="shared" si="13"/>
        <v>0</v>
      </c>
      <c r="I60" s="70">
        <f t="shared" si="13"/>
        <v>0</v>
      </c>
      <c r="J60" s="70">
        <f t="shared" si="13"/>
        <v>0</v>
      </c>
      <c r="K60" s="70">
        <f t="shared" si="13"/>
        <v>0</v>
      </c>
      <c r="L60" s="70">
        <f t="shared" si="13"/>
        <v>0</v>
      </c>
      <c r="M60" s="70">
        <f t="shared" si="13"/>
        <v>0</v>
      </c>
      <c r="N60" s="70">
        <f t="shared" si="13"/>
        <v>0</v>
      </c>
      <c r="O60" s="70">
        <f t="shared" si="13"/>
        <v>0</v>
      </c>
      <c r="P60" s="21">
        <f>IFERROR(O60/O$11,0)</f>
        <v>0</v>
      </c>
    </row>
    <row r="61" spans="1:16" ht="12.75" hidden="1" thickTop="1" x14ac:dyDescent="0.2"/>
    <row r="62" spans="1:16" hidden="1" x14ac:dyDescent="0.2"/>
    <row r="63" spans="1:16" hidden="1" x14ac:dyDescent="0.2"/>
    <row r="64" spans="1:16"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spans="3:14" hidden="1" x14ac:dyDescent="0.2"/>
    <row r="194" spans="3:14" ht="12.75" thickTop="1" x14ac:dyDescent="0.2"/>
    <row r="195" spans="3:14" x14ac:dyDescent="0.2">
      <c r="C195" s="142">
        <f>IF('Yr 1 Income Statement'!N62&lt;0,'Yr 1 Income Statement'!N62+C56,'Yr 2 Income Statement'!C56)</f>
        <v>0</v>
      </c>
      <c r="D195" s="143">
        <f>C195+D56</f>
        <v>0</v>
      </c>
      <c r="E195" s="143">
        <f t="shared" ref="E195:N195" si="14">D195+E56</f>
        <v>0</v>
      </c>
      <c r="F195" s="143">
        <f t="shared" si="14"/>
        <v>0</v>
      </c>
      <c r="G195" s="143">
        <f t="shared" si="14"/>
        <v>0</v>
      </c>
      <c r="H195" s="143">
        <f t="shared" si="14"/>
        <v>0</v>
      </c>
      <c r="I195" s="143">
        <f t="shared" si="14"/>
        <v>0</v>
      </c>
      <c r="J195" s="143">
        <f t="shared" si="14"/>
        <v>0</v>
      </c>
      <c r="K195" s="143">
        <f t="shared" si="14"/>
        <v>0</v>
      </c>
      <c r="L195" s="143">
        <f t="shared" si="14"/>
        <v>0</v>
      </c>
      <c r="M195" s="143">
        <f t="shared" si="14"/>
        <v>0</v>
      </c>
      <c r="N195" s="143">
        <f t="shared" si="14"/>
        <v>0</v>
      </c>
    </row>
  </sheetData>
  <phoneticPr fontId="0" type="noConversion"/>
  <pageMargins left="0.8" right="0.54" top="0.89" bottom="6.3E-2" header="0.5" footer="0.5"/>
  <pageSetup scale="75" orientation="landscape" blackAndWhite="1"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5"/>
  <sheetViews>
    <sheetView workbookViewId="0">
      <pane xSplit="2" ySplit="4" topLeftCell="C5" activePane="bottomRight" state="frozen"/>
      <selection pane="topRight" activeCell="C1" sqref="C1"/>
      <selection pane="bottomLeft" activeCell="A5" sqref="A5"/>
      <selection pane="bottomRight" activeCell="O22" sqref="O22:O23"/>
    </sheetView>
  </sheetViews>
  <sheetFormatPr defaultColWidth="9.140625" defaultRowHeight="12" x14ac:dyDescent="0.2"/>
  <cols>
    <col min="1" max="1" width="2.7109375" style="6" customWidth="1"/>
    <col min="2" max="2" width="27.28515625" style="7" customWidth="1"/>
    <col min="3" max="14" width="10.7109375" style="7" customWidth="1"/>
    <col min="15" max="15" width="12.42578125" style="7" customWidth="1"/>
    <col min="16" max="16384" width="9.140625" style="7"/>
  </cols>
  <sheetData>
    <row r="1" spans="1:15" x14ac:dyDescent="0.2">
      <c r="A1" s="6">
        <f>'Required Funds'!A1</f>
        <v>0</v>
      </c>
    </row>
    <row r="3" spans="1:15" x14ac:dyDescent="0.2">
      <c r="A3" s="60" t="str">
        <f>CONCATENATE('Monthly Budget'!F4," ","PROJECTED CASH FLOW STATEMENT")</f>
        <v>Year 2 PROJECTED CASH FLOW STATEMENT</v>
      </c>
      <c r="B3" s="60"/>
      <c r="C3" s="49"/>
      <c r="D3" s="49"/>
      <c r="E3" s="49"/>
      <c r="F3" s="49"/>
      <c r="G3" s="49"/>
      <c r="H3" s="49"/>
      <c r="I3" s="49"/>
      <c r="J3" s="49"/>
      <c r="K3" s="49"/>
      <c r="L3" s="49"/>
      <c r="M3" s="49"/>
      <c r="N3" s="49"/>
      <c r="O3" s="49"/>
    </row>
    <row r="4" spans="1:15" s="6" customFormat="1" x14ac:dyDescent="0.2">
      <c r="A4" s="62"/>
      <c r="B4" s="62"/>
      <c r="C4" s="63" t="str">
        <f>'Yr 1 Income Statement'!C4</f>
        <v>Month 1</v>
      </c>
      <c r="D4" s="63" t="str">
        <f>'Yr 1 Income Statement'!D4</f>
        <v>Month 2</v>
      </c>
      <c r="E4" s="63" t="str">
        <f>'Yr 1 Income Statement'!E4</f>
        <v>Month 3</v>
      </c>
      <c r="F4" s="63" t="str">
        <f>'Yr 1 Income Statement'!F4</f>
        <v>Month 4</v>
      </c>
      <c r="G4" s="63" t="str">
        <f>'Yr 1 Income Statement'!G4</f>
        <v>Month 5</v>
      </c>
      <c r="H4" s="63" t="str">
        <f>'Yr 1 Income Statement'!H4</f>
        <v>Month 6</v>
      </c>
      <c r="I4" s="63" t="str">
        <f>'Yr 1 Income Statement'!I4</f>
        <v>Month 7</v>
      </c>
      <c r="J4" s="63" t="str">
        <f>'Yr 1 Income Statement'!J4</f>
        <v>Month 8</v>
      </c>
      <c r="K4" s="63" t="str">
        <f>'Yr 1 Income Statement'!K4</f>
        <v>Month 9</v>
      </c>
      <c r="L4" s="63" t="str">
        <f>'Yr 1 Income Statement'!L4</f>
        <v>Month 10</v>
      </c>
      <c r="M4" s="63" t="str">
        <f>'Yr 1 Income Statement'!M4</f>
        <v>Month 11</v>
      </c>
      <c r="N4" s="63" t="str">
        <f>'Yr 1 Income Statement'!N4</f>
        <v>Month 12</v>
      </c>
      <c r="O4" s="63" t="s">
        <v>65</v>
      </c>
    </row>
    <row r="5" spans="1:15" s="6" customFormat="1" x14ac:dyDescent="0.2">
      <c r="A5" s="65"/>
      <c r="B5" s="65"/>
      <c r="C5" s="66"/>
      <c r="D5" s="66"/>
      <c r="E5" s="66"/>
      <c r="F5" s="66"/>
      <c r="G5" s="66"/>
      <c r="H5" s="66"/>
      <c r="I5" s="66"/>
      <c r="J5" s="66"/>
      <c r="K5" s="66"/>
      <c r="L5" s="66"/>
      <c r="M5" s="66"/>
      <c r="N5" s="66"/>
      <c r="O5" s="66"/>
    </row>
    <row r="6" spans="1:15" x14ac:dyDescent="0.2">
      <c r="C6" s="12"/>
      <c r="D6" s="12"/>
      <c r="E6" s="12"/>
      <c r="F6" s="12"/>
      <c r="G6" s="12"/>
      <c r="H6" s="12"/>
      <c r="I6" s="12"/>
      <c r="J6" s="12"/>
      <c r="K6" s="12"/>
      <c r="L6" s="12"/>
      <c r="M6" s="12"/>
      <c r="N6" s="12"/>
      <c r="O6" s="12"/>
    </row>
    <row r="7" spans="1:15" x14ac:dyDescent="0.2">
      <c r="A7" s="6" t="s">
        <v>101</v>
      </c>
      <c r="C7" s="12">
        <f>'Yr 2 Balance Sheet'!D8</f>
        <v>0</v>
      </c>
      <c r="D7" s="12">
        <f>C35</f>
        <v>0</v>
      </c>
      <c r="E7" s="12">
        <f t="shared" ref="E7:N7" si="0">D35</f>
        <v>0</v>
      </c>
      <c r="F7" s="12">
        <f t="shared" si="0"/>
        <v>0</v>
      </c>
      <c r="G7" s="12">
        <f t="shared" si="0"/>
        <v>0</v>
      </c>
      <c r="H7" s="12">
        <f t="shared" si="0"/>
        <v>0</v>
      </c>
      <c r="I7" s="12">
        <f t="shared" si="0"/>
        <v>0</v>
      </c>
      <c r="J7" s="12">
        <f t="shared" si="0"/>
        <v>0</v>
      </c>
      <c r="K7" s="12">
        <f t="shared" si="0"/>
        <v>0</v>
      </c>
      <c r="L7" s="12">
        <f t="shared" si="0"/>
        <v>0</v>
      </c>
      <c r="M7" s="12">
        <f t="shared" si="0"/>
        <v>0</v>
      </c>
      <c r="N7" s="12">
        <f t="shared" si="0"/>
        <v>0</v>
      </c>
      <c r="O7" s="12"/>
    </row>
    <row r="8" spans="1:15" x14ac:dyDescent="0.2">
      <c r="A8" s="7"/>
      <c r="C8" s="12"/>
      <c r="D8" s="12"/>
      <c r="E8" s="12"/>
      <c r="F8" s="12"/>
      <c r="G8" s="12"/>
      <c r="H8" s="12"/>
      <c r="I8" s="12"/>
      <c r="J8" s="12"/>
      <c r="K8" s="12"/>
      <c r="L8" s="12"/>
      <c r="M8" s="12"/>
      <c r="N8" s="12"/>
      <c r="O8" s="12"/>
    </row>
    <row r="9" spans="1:15" x14ac:dyDescent="0.2">
      <c r="A9" s="7"/>
      <c r="C9" s="12"/>
      <c r="D9" s="12"/>
      <c r="E9" s="12"/>
      <c r="F9" s="12"/>
      <c r="G9" s="12"/>
      <c r="H9" s="12"/>
      <c r="I9" s="12"/>
      <c r="J9" s="12"/>
      <c r="K9" s="12"/>
      <c r="L9" s="12"/>
      <c r="M9" s="12"/>
      <c r="N9" s="12"/>
      <c r="O9" s="12"/>
    </row>
    <row r="10" spans="1:15" x14ac:dyDescent="0.2">
      <c r="A10" s="6" t="s">
        <v>102</v>
      </c>
      <c r="C10" s="12"/>
      <c r="D10" s="12"/>
      <c r="E10" s="12"/>
      <c r="F10" s="12"/>
      <c r="G10" s="12"/>
      <c r="H10" s="12"/>
      <c r="I10" s="12"/>
      <c r="J10" s="12"/>
      <c r="K10" s="12"/>
      <c r="L10" s="12"/>
      <c r="M10" s="12"/>
      <c r="N10" s="12"/>
      <c r="O10" s="12"/>
    </row>
    <row r="11" spans="1:15" x14ac:dyDescent="0.2">
      <c r="A11" s="7"/>
      <c r="B11" s="7" t="s">
        <v>103</v>
      </c>
      <c r="C11" s="12">
        <f>'Yr 2 Income Statement'!C11*'Cash Receipts and Disbursements'!$B$7</f>
        <v>0</v>
      </c>
      <c r="D11" s="12">
        <f>'Yr 2 Income Statement'!D11*'Cash Receipts and Disbursements'!$B$7</f>
        <v>0</v>
      </c>
      <c r="E11" s="12">
        <f>'Yr 2 Income Statement'!E11*'Cash Receipts and Disbursements'!$B$7</f>
        <v>0</v>
      </c>
      <c r="F11" s="12">
        <f>'Yr 2 Income Statement'!F11*'Cash Receipts and Disbursements'!$B$7</f>
        <v>0</v>
      </c>
      <c r="G11" s="12">
        <f>'Yr 2 Income Statement'!G11*'Cash Receipts and Disbursements'!$B$7</f>
        <v>0</v>
      </c>
      <c r="H11" s="12">
        <f>'Yr 2 Income Statement'!H11*'Cash Receipts and Disbursements'!$B$7</f>
        <v>0</v>
      </c>
      <c r="I11" s="12">
        <f>'Yr 2 Income Statement'!I11*'Cash Receipts and Disbursements'!$B$7</f>
        <v>0</v>
      </c>
      <c r="J11" s="12">
        <f>'Yr 2 Income Statement'!J11*'Cash Receipts and Disbursements'!$B$7</f>
        <v>0</v>
      </c>
      <c r="K11" s="12">
        <f>'Yr 2 Income Statement'!K11*'Cash Receipts and Disbursements'!$B$7</f>
        <v>0</v>
      </c>
      <c r="L11" s="12">
        <f>'Yr 2 Income Statement'!L11*'Cash Receipts and Disbursements'!$B$7</f>
        <v>0</v>
      </c>
      <c r="M11" s="12">
        <f>'Yr 2 Income Statement'!M11*'Cash Receipts and Disbursements'!$B$7</f>
        <v>0</v>
      </c>
      <c r="N11" s="12">
        <f>'Yr 2 Income Statement'!N11*'Cash Receipts and Disbursements'!$B$7</f>
        <v>0</v>
      </c>
      <c r="O11" s="12">
        <f>'Yr 2 Income Statement'!O11*'Cash Receipts and Disbursements'!$B$7</f>
        <v>0</v>
      </c>
    </row>
    <row r="12" spans="1:15" ht="14.25" x14ac:dyDescent="0.35">
      <c r="A12" s="7"/>
      <c r="B12" s="27" t="s">
        <v>104</v>
      </c>
      <c r="C12" s="31">
        <f>('Yr 1 Income Statement'!N11*'Cash Receipts and Disbursements'!B8)+('Yr 1 Income Statement'!M11*'Cash Receipts and Disbursements'!B9)</f>
        <v>0</v>
      </c>
      <c r="D12" s="31">
        <f>('Yr 1 Income Statement'!N11*'Cash Receipts and Disbursements'!B9)+('Yr 2 Income Statement'!C11*'Cash Receipts and Disbursements'!B8)</f>
        <v>0</v>
      </c>
      <c r="E12" s="31">
        <f>('Yr 2 Income Statement'!D11*'Cash Receipts and Disbursements'!$B$8)+('Yr 2 Income Statement'!C11*'Cash Receipts and Disbursements'!$B$9)</f>
        <v>0</v>
      </c>
      <c r="F12" s="31">
        <f>('Yr 2 Income Statement'!E11*'Cash Receipts and Disbursements'!$B$8)+('Yr 2 Income Statement'!D11*'Cash Receipts and Disbursements'!$B$9)</f>
        <v>0</v>
      </c>
      <c r="G12" s="31">
        <f>('Yr 2 Income Statement'!F11*'Cash Receipts and Disbursements'!$B$8)+('Yr 2 Income Statement'!E11*'Cash Receipts and Disbursements'!$B$9)</f>
        <v>0</v>
      </c>
      <c r="H12" s="31">
        <f>('Yr 2 Income Statement'!G11*'Cash Receipts and Disbursements'!$B$8)+('Yr 2 Income Statement'!F11*'Cash Receipts and Disbursements'!$B$9)</f>
        <v>0</v>
      </c>
      <c r="I12" s="31">
        <f>('Yr 2 Income Statement'!H11*'Cash Receipts and Disbursements'!$B$8)+('Yr 2 Income Statement'!G11*'Cash Receipts and Disbursements'!$B$9)</f>
        <v>0</v>
      </c>
      <c r="J12" s="31">
        <f>('Yr 2 Income Statement'!I11*'Cash Receipts and Disbursements'!$B$8)+('Yr 2 Income Statement'!H11*'Cash Receipts and Disbursements'!$B$9)</f>
        <v>0</v>
      </c>
      <c r="K12" s="31">
        <f>('Yr 2 Income Statement'!J11*'Cash Receipts and Disbursements'!$B$8)+('Yr 2 Income Statement'!I11*'Cash Receipts and Disbursements'!$B$9)</f>
        <v>0</v>
      </c>
      <c r="L12" s="31">
        <f>('Yr 2 Income Statement'!K11*'Cash Receipts and Disbursements'!$B$8)+('Yr 2 Income Statement'!J11*'Cash Receipts and Disbursements'!$B$9)</f>
        <v>0</v>
      </c>
      <c r="M12" s="31">
        <f>('Yr 2 Income Statement'!L11*'Cash Receipts and Disbursements'!$B$8)+('Yr 2 Income Statement'!K11*'Cash Receipts and Disbursements'!$B$9)</f>
        <v>0</v>
      </c>
      <c r="N12" s="31">
        <f>('Yr 2 Income Statement'!M11*'Cash Receipts and Disbursements'!$B$8)+('Yr 2 Income Statement'!L11*'Cash Receipts and Disbursements'!$B$9)</f>
        <v>0</v>
      </c>
      <c r="O12" s="31">
        <f>SUM(C12:N12)</f>
        <v>0</v>
      </c>
    </row>
    <row r="13" spans="1:15" x14ac:dyDescent="0.2">
      <c r="A13" s="6" t="s">
        <v>106</v>
      </c>
      <c r="C13" s="12">
        <f t="shared" ref="C13:N13" si="1">SUM(C11:C12)</f>
        <v>0</v>
      </c>
      <c r="D13" s="12">
        <f t="shared" si="1"/>
        <v>0</v>
      </c>
      <c r="E13" s="12">
        <f t="shared" si="1"/>
        <v>0</v>
      </c>
      <c r="F13" s="12">
        <f t="shared" si="1"/>
        <v>0</v>
      </c>
      <c r="G13" s="12">
        <f t="shared" si="1"/>
        <v>0</v>
      </c>
      <c r="H13" s="12">
        <f t="shared" si="1"/>
        <v>0</v>
      </c>
      <c r="I13" s="12">
        <f t="shared" si="1"/>
        <v>0</v>
      </c>
      <c r="J13" s="12">
        <f t="shared" si="1"/>
        <v>0</v>
      </c>
      <c r="K13" s="12">
        <f t="shared" si="1"/>
        <v>0</v>
      </c>
      <c r="L13" s="12">
        <f t="shared" si="1"/>
        <v>0</v>
      </c>
      <c r="M13" s="12">
        <f t="shared" si="1"/>
        <v>0</v>
      </c>
      <c r="N13" s="12">
        <f t="shared" si="1"/>
        <v>0</v>
      </c>
      <c r="O13" s="12">
        <f>SUM(C13:N13)</f>
        <v>0</v>
      </c>
    </row>
    <row r="14" spans="1:15" x14ac:dyDescent="0.2">
      <c r="A14" s="7"/>
      <c r="C14" s="12"/>
      <c r="D14" s="12"/>
      <c r="E14" s="12"/>
      <c r="F14" s="12"/>
      <c r="G14" s="12"/>
      <c r="H14" s="12"/>
      <c r="I14" s="12"/>
      <c r="J14" s="12"/>
      <c r="K14" s="12"/>
      <c r="L14" s="12"/>
      <c r="M14" s="12"/>
      <c r="N14" s="12"/>
      <c r="O14" s="12"/>
    </row>
    <row r="15" spans="1:15" x14ac:dyDescent="0.2">
      <c r="A15" s="7"/>
      <c r="C15" s="12"/>
      <c r="D15" s="12"/>
      <c r="E15" s="12"/>
      <c r="F15" s="12"/>
      <c r="G15" s="12"/>
      <c r="H15" s="12"/>
      <c r="I15" s="12"/>
      <c r="J15" s="12"/>
      <c r="K15" s="12"/>
      <c r="L15" s="12"/>
      <c r="M15" s="12"/>
      <c r="N15" s="12"/>
      <c r="O15" s="12"/>
    </row>
    <row r="16" spans="1:15" x14ac:dyDescent="0.2">
      <c r="A16" s="6" t="s">
        <v>107</v>
      </c>
      <c r="C16" s="213">
        <v>13</v>
      </c>
      <c r="D16" s="213">
        <v>14</v>
      </c>
      <c r="E16" s="213">
        <v>15</v>
      </c>
      <c r="F16" s="213">
        <v>16</v>
      </c>
      <c r="G16" s="213">
        <v>17</v>
      </c>
      <c r="H16" s="213">
        <v>18</v>
      </c>
      <c r="I16" s="213">
        <v>19</v>
      </c>
      <c r="J16" s="213">
        <v>20</v>
      </c>
      <c r="K16" s="213">
        <v>21</v>
      </c>
      <c r="L16" s="213">
        <v>22</v>
      </c>
      <c r="M16" s="213">
        <v>23</v>
      </c>
      <c r="N16" s="213">
        <v>24</v>
      </c>
      <c r="O16" s="12"/>
    </row>
    <row r="17" spans="1:15" x14ac:dyDescent="0.2">
      <c r="B17" s="7" t="s">
        <v>261</v>
      </c>
      <c r="C17" s="11">
        <v>0</v>
      </c>
      <c r="D17" s="11">
        <v>0</v>
      </c>
      <c r="E17" s="11">
        <v>0</v>
      </c>
      <c r="F17" s="11">
        <v>0</v>
      </c>
      <c r="G17" s="11">
        <v>0</v>
      </c>
      <c r="H17" s="11">
        <v>0</v>
      </c>
      <c r="I17" s="11">
        <v>0</v>
      </c>
      <c r="J17" s="11">
        <v>0</v>
      </c>
      <c r="K17" s="11">
        <v>0</v>
      </c>
      <c r="L17" s="11">
        <v>0</v>
      </c>
      <c r="M17" s="11">
        <v>0</v>
      </c>
      <c r="N17" s="11">
        <v>0</v>
      </c>
      <c r="O17" s="12">
        <f>SUM(C17:N17)</f>
        <v>0</v>
      </c>
    </row>
    <row r="18" spans="1:15" x14ac:dyDescent="0.2">
      <c r="A18" s="7"/>
      <c r="B18" s="7" t="s">
        <v>68</v>
      </c>
      <c r="C18" s="12">
        <f>'Yr 2 Income Statement'!C18</f>
        <v>0</v>
      </c>
      <c r="D18" s="12">
        <f>'Yr 2 Income Statement'!D18</f>
        <v>0</v>
      </c>
      <c r="E18" s="12">
        <f>'Yr 2 Income Statement'!E18</f>
        <v>0</v>
      </c>
      <c r="F18" s="12">
        <f>'Yr 2 Income Statement'!F18</f>
        <v>0</v>
      </c>
      <c r="G18" s="12">
        <f>'Yr 2 Income Statement'!G18</f>
        <v>0</v>
      </c>
      <c r="H18" s="12">
        <f>'Yr 2 Income Statement'!H18</f>
        <v>0</v>
      </c>
      <c r="I18" s="12">
        <f>'Yr 2 Income Statement'!I18</f>
        <v>0</v>
      </c>
      <c r="J18" s="12">
        <f>'Yr 2 Income Statement'!J18</f>
        <v>0</v>
      </c>
      <c r="K18" s="12">
        <f>'Yr 2 Income Statement'!K18</f>
        <v>0</v>
      </c>
      <c r="L18" s="12">
        <f>'Yr 2 Income Statement'!L18</f>
        <v>0</v>
      </c>
      <c r="M18" s="12">
        <f>'Yr 2 Income Statement'!M18</f>
        <v>0</v>
      </c>
      <c r="N18" s="12">
        <f>'Yr 2 Income Statement'!N18</f>
        <v>0</v>
      </c>
      <c r="O18" s="12">
        <f t="shared" ref="O18:O26" si="2">SUM(C18:N18)</f>
        <v>0</v>
      </c>
    </row>
    <row r="19" spans="1:15" x14ac:dyDescent="0.2">
      <c r="A19" s="7"/>
      <c r="B19" s="7" t="s">
        <v>0</v>
      </c>
      <c r="C19" s="12">
        <f>'Yr 2 Income Statement'!C28</f>
        <v>0</v>
      </c>
      <c r="D19" s="12">
        <f>'Yr 2 Income Statement'!D28</f>
        <v>0</v>
      </c>
      <c r="E19" s="12">
        <f>'Yr 2 Income Statement'!E28</f>
        <v>0</v>
      </c>
      <c r="F19" s="12">
        <f>'Yr 2 Income Statement'!F28</f>
        <v>0</v>
      </c>
      <c r="G19" s="12">
        <f>'Yr 2 Income Statement'!G28</f>
        <v>0</v>
      </c>
      <c r="H19" s="12">
        <f>'Yr 2 Income Statement'!H28</f>
        <v>0</v>
      </c>
      <c r="I19" s="12">
        <f>'Yr 2 Income Statement'!I28</f>
        <v>0</v>
      </c>
      <c r="J19" s="12">
        <f>'Yr 2 Income Statement'!J28</f>
        <v>0</v>
      </c>
      <c r="K19" s="12">
        <f>'Yr 2 Income Statement'!K28</f>
        <v>0</v>
      </c>
      <c r="L19" s="12">
        <f>'Yr 2 Income Statement'!L28</f>
        <v>0</v>
      </c>
      <c r="M19" s="12">
        <f>'Yr 2 Income Statement'!M28</f>
        <v>0</v>
      </c>
      <c r="N19" s="12">
        <f>'Yr 2 Income Statement'!N28</f>
        <v>0</v>
      </c>
      <c r="O19" s="12">
        <f t="shared" si="2"/>
        <v>0</v>
      </c>
    </row>
    <row r="20" spans="1:15" x14ac:dyDescent="0.2">
      <c r="A20" s="7"/>
      <c r="B20" s="7" t="s">
        <v>20</v>
      </c>
      <c r="C20" s="12">
        <f>'Yr 2 Income Statement'!C48-'Yr 2 Income Statement'!C47-'Yr 2 Income Statement'!C46</f>
        <v>0</v>
      </c>
      <c r="D20" s="12">
        <f>'Yr 2 Income Statement'!D48-'Yr 2 Income Statement'!D47-'Yr 2 Income Statement'!D46</f>
        <v>0</v>
      </c>
      <c r="E20" s="12">
        <f>'Yr 2 Income Statement'!E48-'Yr 2 Income Statement'!E47-'Yr 2 Income Statement'!E46</f>
        <v>0</v>
      </c>
      <c r="F20" s="12">
        <f>'Yr 2 Income Statement'!F48-'Yr 2 Income Statement'!F47-'Yr 2 Income Statement'!F46</f>
        <v>0</v>
      </c>
      <c r="G20" s="12">
        <f>'Yr 2 Income Statement'!G48-'Yr 2 Income Statement'!G47-'Yr 2 Income Statement'!G46</f>
        <v>0</v>
      </c>
      <c r="H20" s="12">
        <f>'Yr 2 Income Statement'!H48-'Yr 2 Income Statement'!H47-'Yr 2 Income Statement'!H46</f>
        <v>0</v>
      </c>
      <c r="I20" s="12">
        <f>'Yr 2 Income Statement'!I48-'Yr 2 Income Statement'!I47-'Yr 2 Income Statement'!I46</f>
        <v>0</v>
      </c>
      <c r="J20" s="12">
        <f>'Yr 2 Income Statement'!J48-'Yr 2 Income Statement'!J47-'Yr 2 Income Statement'!J46</f>
        <v>0</v>
      </c>
      <c r="K20" s="12">
        <f>'Yr 2 Income Statement'!K48-'Yr 2 Income Statement'!K47-'Yr 2 Income Statement'!K46</f>
        <v>0</v>
      </c>
      <c r="L20" s="12">
        <f>'Yr 2 Income Statement'!L48-'Yr 2 Income Statement'!L47-'Yr 2 Income Statement'!L46</f>
        <v>0</v>
      </c>
      <c r="M20" s="12">
        <f>'Yr 2 Income Statement'!M48-'Yr 2 Income Statement'!M47-'Yr 2 Income Statement'!M46</f>
        <v>0</v>
      </c>
      <c r="N20" s="12">
        <f>'Yr 2 Income Statement'!N48-'Yr 2 Income Statement'!N47-'Yr 2 Income Statement'!N46</f>
        <v>0</v>
      </c>
      <c r="O20" s="12">
        <f t="shared" si="2"/>
        <v>0</v>
      </c>
    </row>
    <row r="21" spans="1:15" x14ac:dyDescent="0.2">
      <c r="A21" s="7"/>
      <c r="B21" s="7" t="s">
        <v>270</v>
      </c>
      <c r="C21" s="12">
        <v>0</v>
      </c>
      <c r="D21" s="12">
        <v>0</v>
      </c>
      <c r="E21" s="12">
        <f>SUM('Yr 2 Income Statement'!C58:E58)</f>
        <v>0</v>
      </c>
      <c r="F21" s="12">
        <v>0</v>
      </c>
      <c r="G21" s="12">
        <v>0</v>
      </c>
      <c r="H21" s="12">
        <f>SUM('Yr 2 Income Statement'!F58:H58)</f>
        <v>0</v>
      </c>
      <c r="I21" s="12">
        <v>0</v>
      </c>
      <c r="J21" s="12">
        <v>0</v>
      </c>
      <c r="K21" s="12">
        <f>SUM('Yr 2 Income Statement'!I58:K58)</f>
        <v>0</v>
      </c>
      <c r="L21" s="12">
        <v>0</v>
      </c>
      <c r="M21" s="12">
        <v>0</v>
      </c>
      <c r="N21" s="12">
        <f>SUM('Yr 2 Income Statement'!L58:N58)</f>
        <v>0</v>
      </c>
      <c r="O21" s="12">
        <f t="shared" si="2"/>
        <v>0</v>
      </c>
    </row>
    <row r="22" spans="1:15" x14ac:dyDescent="0.2">
      <c r="A22" s="7"/>
      <c r="B22" s="7" t="s">
        <v>351</v>
      </c>
      <c r="C22" s="12">
        <f>IF('Sources of Capital'!$B$23&gt;=C$16,'Sources of Capital'!$D$24,0)+IF('Opening Balance Sheet'!$E$27&gt;=C$16,'Opening Balance Sheet'!$F$27,0)</f>
        <v>0</v>
      </c>
      <c r="D22" s="12">
        <f>IF('Sources of Capital'!$B$23&gt;=D$16,'Sources of Capital'!$D$24,0)+IF('Opening Balance Sheet'!$E$27&gt;=D$16,'Opening Balance Sheet'!$F$27,0)</f>
        <v>0</v>
      </c>
      <c r="E22" s="12">
        <f>IF('Sources of Capital'!$B$23&gt;=E$16,'Sources of Capital'!$D$24,0)+IF('Opening Balance Sheet'!$E$27&gt;=E$16,'Opening Balance Sheet'!$F$27,0)</f>
        <v>0</v>
      </c>
      <c r="F22" s="12">
        <f>IF('Sources of Capital'!$B$23&gt;=F$16,'Sources of Capital'!$D$24,0)+IF('Opening Balance Sheet'!$E$27&gt;=F$16,'Opening Balance Sheet'!$F$27,0)</f>
        <v>0</v>
      </c>
      <c r="G22" s="12">
        <f>IF('Sources of Capital'!$B$23&gt;=G$16,'Sources of Capital'!$D$24,0)+IF('Opening Balance Sheet'!$E$27&gt;=G$16,'Opening Balance Sheet'!$F$27,0)</f>
        <v>0</v>
      </c>
      <c r="H22" s="12">
        <f>IF('Sources of Capital'!$B$23&gt;=H$16,'Sources of Capital'!$D$24,0)+IF('Opening Balance Sheet'!$E$27&gt;=H$16,'Opening Balance Sheet'!$F$27,0)</f>
        <v>0</v>
      </c>
      <c r="I22" s="12">
        <f>IF('Sources of Capital'!$B$23&gt;=I$16,'Sources of Capital'!$D$24,0)+IF('Opening Balance Sheet'!$E$27&gt;=I$16,'Opening Balance Sheet'!$F$27,0)</f>
        <v>0</v>
      </c>
      <c r="J22" s="12">
        <f>IF('Sources of Capital'!$B$23&gt;=J$16,'Sources of Capital'!$D$24,0)+IF('Opening Balance Sheet'!$E$27&gt;=J$16,'Opening Balance Sheet'!$F$27,0)</f>
        <v>0</v>
      </c>
      <c r="K22" s="12">
        <f>IF('Sources of Capital'!$B$23&gt;=K$16,'Sources of Capital'!$D$24,0)+IF('Opening Balance Sheet'!$E$27&gt;=K$16,'Opening Balance Sheet'!$F$27,0)</f>
        <v>0</v>
      </c>
      <c r="L22" s="12">
        <f>IF('Sources of Capital'!$B$23&gt;=L$16,'Sources of Capital'!$D$24,0)+IF('Opening Balance Sheet'!$E$27&gt;=L$16,'Opening Balance Sheet'!$F$27,0)</f>
        <v>0</v>
      </c>
      <c r="M22" s="12">
        <f>IF('Sources of Capital'!$B$23&gt;=M$16,'Sources of Capital'!$D$24,0)+IF('Opening Balance Sheet'!$E$27&gt;=M$16,'Opening Balance Sheet'!$F$27,0)</f>
        <v>0</v>
      </c>
      <c r="N22" s="12">
        <f>IF('Sources of Capital'!$B$23&gt;=N$16,'Sources of Capital'!$D$24,0)+IF('Opening Balance Sheet'!$E$27&gt;=N$16,'Opening Balance Sheet'!$F$27,0)</f>
        <v>0</v>
      </c>
      <c r="O22" s="12">
        <f t="shared" si="2"/>
        <v>0</v>
      </c>
    </row>
    <row r="23" spans="1:15" x14ac:dyDescent="0.2">
      <c r="A23" s="7"/>
      <c r="B23" s="7" t="s">
        <v>348</v>
      </c>
      <c r="C23" s="12">
        <f>IF('Sources of Capital'!$B$28&gt;=C$16,'Sources of Capital'!$D$29,0)+IF('Opening Balance Sheet'!$E$28&gt;=C$16,'Opening Balance Sheet'!$F$28,0)</f>
        <v>0</v>
      </c>
      <c r="D23" s="12">
        <f>IF('Sources of Capital'!$B$28&gt;=D$16,'Sources of Capital'!$D$29,0)+IF('Opening Balance Sheet'!$E$28&gt;=D$16,'Opening Balance Sheet'!$F$28,0)</f>
        <v>0</v>
      </c>
      <c r="E23" s="12">
        <f>IF('Sources of Capital'!$B$28&gt;=E$16,'Sources of Capital'!$D$29,0)+IF('Opening Balance Sheet'!$E$28&gt;=E$16,'Opening Balance Sheet'!$F$28,0)</f>
        <v>0</v>
      </c>
      <c r="F23" s="12">
        <f>IF('Sources of Capital'!$B$28&gt;=F$16,'Sources of Capital'!$D$29,0)+IF('Opening Balance Sheet'!$E$28&gt;=F$16,'Opening Balance Sheet'!$F$28,0)</f>
        <v>0</v>
      </c>
      <c r="G23" s="12">
        <f>IF('Sources of Capital'!$B$28&gt;=G$16,'Sources of Capital'!$D$29,0)+IF('Opening Balance Sheet'!$E$28&gt;=G$16,'Opening Balance Sheet'!$F$28,0)</f>
        <v>0</v>
      </c>
      <c r="H23" s="12">
        <f>IF('Sources of Capital'!$B$28&gt;=H$16,'Sources of Capital'!$D$29,0)+IF('Opening Balance Sheet'!$E$28&gt;=H$16,'Opening Balance Sheet'!$F$28,0)</f>
        <v>0</v>
      </c>
      <c r="I23" s="12">
        <f>IF('Sources of Capital'!$B$28&gt;=I$16,'Sources of Capital'!$D$29,0)+IF('Opening Balance Sheet'!$E$28&gt;=I$16,'Opening Balance Sheet'!$F$28,0)</f>
        <v>0</v>
      </c>
      <c r="J23" s="12">
        <f>IF('Sources of Capital'!$B$28&gt;=J$16,'Sources of Capital'!$D$29,0)+IF('Opening Balance Sheet'!$E$28&gt;=J$16,'Opening Balance Sheet'!$F$28,0)</f>
        <v>0</v>
      </c>
      <c r="K23" s="12">
        <f>IF('Sources of Capital'!$B$28&gt;=K$16,'Sources of Capital'!$D$29,0)+IF('Opening Balance Sheet'!$E$28&gt;=K$16,'Opening Balance Sheet'!$F$28,0)</f>
        <v>0</v>
      </c>
      <c r="L23" s="12">
        <f>IF('Sources of Capital'!$B$28&gt;=L$16,'Sources of Capital'!$D$29,0)+IF('Opening Balance Sheet'!$E$28&gt;=L$16,'Opening Balance Sheet'!$F$28,0)</f>
        <v>0</v>
      </c>
      <c r="M23" s="12">
        <f>IF('Sources of Capital'!$B$28&gt;=M$16,'Sources of Capital'!$D$29,0)+IF('Opening Balance Sheet'!$E$28&gt;=M$16,'Opening Balance Sheet'!$F$28,0)</f>
        <v>0</v>
      </c>
      <c r="N23" s="12">
        <f>IF('Sources of Capital'!$B$28&gt;=N$16,'Sources of Capital'!$D$29,0)+IF('Opening Balance Sheet'!$E$28&gt;=N$16,'Opening Balance Sheet'!$F$28,0)</f>
        <v>0</v>
      </c>
      <c r="O23" s="12">
        <f t="shared" si="2"/>
        <v>0</v>
      </c>
    </row>
    <row r="24" spans="1:15" x14ac:dyDescent="0.2">
      <c r="A24" s="7"/>
      <c r="B24" s="7" t="s">
        <v>112</v>
      </c>
      <c r="C24" s="12">
        <f>('Cash Receipts and Disbursements'!$B$18/12)*'Yr 1 Cash Flow Statement'!N43</f>
        <v>0</v>
      </c>
      <c r="D24" s="12">
        <f>('Cash Receipts and Disbursements'!$B$18/12)*C43</f>
        <v>0</v>
      </c>
      <c r="E24" s="12">
        <f>('Cash Receipts and Disbursements'!$B$18/12)*D43</f>
        <v>0</v>
      </c>
      <c r="F24" s="12">
        <f>('Cash Receipts and Disbursements'!$B$18/12)*E43</f>
        <v>0</v>
      </c>
      <c r="G24" s="12">
        <f>('Cash Receipts and Disbursements'!$B$18/12)*F43</f>
        <v>0</v>
      </c>
      <c r="H24" s="12">
        <f>('Cash Receipts and Disbursements'!$B$18/12)*G43</f>
        <v>0</v>
      </c>
      <c r="I24" s="12">
        <f>('Cash Receipts and Disbursements'!$B$18/12)*H43</f>
        <v>0</v>
      </c>
      <c r="J24" s="12">
        <f>('Cash Receipts and Disbursements'!$B$18/12)*I43</f>
        <v>0</v>
      </c>
      <c r="K24" s="12">
        <f>('Cash Receipts and Disbursements'!$B$18/12)*J43</f>
        <v>0</v>
      </c>
      <c r="L24" s="12">
        <f>('Cash Receipts and Disbursements'!$B$18/12)*K43</f>
        <v>0</v>
      </c>
      <c r="M24" s="12">
        <f>('Cash Receipts and Disbursements'!$B$18/12)*L43</f>
        <v>0</v>
      </c>
      <c r="N24" s="12">
        <f>('Cash Receipts and Disbursements'!$B$18/12)*M43</f>
        <v>0</v>
      </c>
      <c r="O24" s="12">
        <f t="shared" si="2"/>
        <v>0</v>
      </c>
    </row>
    <row r="25" spans="1:15" ht="14.25" x14ac:dyDescent="0.35">
      <c r="A25" s="7"/>
      <c r="B25" s="27" t="s">
        <v>108</v>
      </c>
      <c r="C25" s="35">
        <v>0</v>
      </c>
      <c r="D25" s="35">
        <v>0</v>
      </c>
      <c r="E25" s="35">
        <v>0</v>
      </c>
      <c r="F25" s="35">
        <v>0</v>
      </c>
      <c r="G25" s="35">
        <v>0</v>
      </c>
      <c r="H25" s="35">
        <v>0</v>
      </c>
      <c r="I25" s="35">
        <v>0</v>
      </c>
      <c r="J25" s="35">
        <v>0</v>
      </c>
      <c r="K25" s="35">
        <v>0</v>
      </c>
      <c r="L25" s="35">
        <v>0</v>
      </c>
      <c r="M25" s="35">
        <v>0</v>
      </c>
      <c r="N25" s="35">
        <v>0</v>
      </c>
      <c r="O25" s="35">
        <f t="shared" si="2"/>
        <v>0</v>
      </c>
    </row>
    <row r="26" spans="1:15" x14ac:dyDescent="0.2">
      <c r="A26" s="6" t="s">
        <v>109</v>
      </c>
      <c r="C26" s="12">
        <f t="shared" ref="C26:N26" si="3">SUM(C17:C25)</f>
        <v>0</v>
      </c>
      <c r="D26" s="12">
        <f t="shared" si="3"/>
        <v>0</v>
      </c>
      <c r="E26" s="12">
        <f t="shared" si="3"/>
        <v>0</v>
      </c>
      <c r="F26" s="12">
        <f t="shared" si="3"/>
        <v>0</v>
      </c>
      <c r="G26" s="12">
        <f t="shared" si="3"/>
        <v>0</v>
      </c>
      <c r="H26" s="12">
        <f t="shared" si="3"/>
        <v>0</v>
      </c>
      <c r="I26" s="12">
        <f t="shared" si="3"/>
        <v>0</v>
      </c>
      <c r="J26" s="12">
        <f t="shared" si="3"/>
        <v>0</v>
      </c>
      <c r="K26" s="12">
        <f t="shared" si="3"/>
        <v>0</v>
      </c>
      <c r="L26" s="12">
        <f t="shared" si="3"/>
        <v>0</v>
      </c>
      <c r="M26" s="12">
        <f t="shared" si="3"/>
        <v>0</v>
      </c>
      <c r="N26" s="12">
        <f t="shared" si="3"/>
        <v>0</v>
      </c>
      <c r="O26" s="12">
        <f t="shared" si="2"/>
        <v>0</v>
      </c>
    </row>
    <row r="27" spans="1:15" x14ac:dyDescent="0.2">
      <c r="A27" s="7"/>
      <c r="C27" s="12"/>
      <c r="D27" s="12"/>
      <c r="E27" s="12"/>
      <c r="F27" s="12"/>
      <c r="G27" s="12"/>
      <c r="H27" s="12"/>
      <c r="I27" s="12"/>
      <c r="J27" s="12"/>
      <c r="K27" s="12"/>
      <c r="L27" s="12"/>
      <c r="M27" s="12"/>
      <c r="N27" s="12"/>
      <c r="O27" s="12"/>
    </row>
    <row r="28" spans="1:15" x14ac:dyDescent="0.2">
      <c r="A28" s="7"/>
      <c r="C28" s="12"/>
      <c r="D28" s="12"/>
      <c r="E28" s="12"/>
      <c r="F28" s="12"/>
      <c r="G28" s="12"/>
      <c r="H28" s="12"/>
      <c r="I28" s="12"/>
      <c r="J28" s="12"/>
      <c r="K28" s="12"/>
      <c r="L28" s="12"/>
      <c r="M28" s="12"/>
      <c r="N28" s="12"/>
      <c r="O28" s="12"/>
    </row>
    <row r="29" spans="1:15" x14ac:dyDescent="0.2">
      <c r="A29" s="6" t="s">
        <v>151</v>
      </c>
      <c r="C29" s="71">
        <f t="shared" ref="C29:N29" si="4">C7+C13-C26</f>
        <v>0</v>
      </c>
      <c r="D29" s="71">
        <f t="shared" si="4"/>
        <v>0</v>
      </c>
      <c r="E29" s="71">
        <f t="shared" si="4"/>
        <v>0</v>
      </c>
      <c r="F29" s="71">
        <f t="shared" si="4"/>
        <v>0</v>
      </c>
      <c r="G29" s="71">
        <f t="shared" si="4"/>
        <v>0</v>
      </c>
      <c r="H29" s="71">
        <f t="shared" si="4"/>
        <v>0</v>
      </c>
      <c r="I29" s="71">
        <f t="shared" si="4"/>
        <v>0</v>
      </c>
      <c r="J29" s="71">
        <f t="shared" si="4"/>
        <v>0</v>
      </c>
      <c r="K29" s="71">
        <f t="shared" si="4"/>
        <v>0</v>
      </c>
      <c r="L29" s="71">
        <f t="shared" si="4"/>
        <v>0</v>
      </c>
      <c r="M29" s="71">
        <f t="shared" si="4"/>
        <v>0</v>
      </c>
      <c r="N29" s="71">
        <f t="shared" si="4"/>
        <v>0</v>
      </c>
      <c r="O29" s="12"/>
    </row>
    <row r="30" spans="1:15" x14ac:dyDescent="0.2">
      <c r="A30" s="7"/>
      <c r="C30" s="12"/>
      <c r="D30" s="12"/>
      <c r="E30" s="12"/>
      <c r="F30" s="12"/>
      <c r="G30" s="12"/>
      <c r="H30" s="12"/>
      <c r="I30" s="12"/>
      <c r="J30" s="12"/>
      <c r="K30" s="12"/>
      <c r="L30" s="12"/>
      <c r="M30" s="12"/>
      <c r="N30" s="12"/>
      <c r="O30" s="12"/>
    </row>
    <row r="31" spans="1:15" x14ac:dyDescent="0.2">
      <c r="A31" s="7"/>
      <c r="C31" s="12"/>
      <c r="D31" s="12"/>
      <c r="E31" s="12"/>
      <c r="F31" s="12"/>
      <c r="G31" s="12"/>
      <c r="H31" s="12"/>
      <c r="I31" s="12"/>
      <c r="J31" s="12"/>
      <c r="K31" s="12"/>
      <c r="L31" s="12"/>
      <c r="M31" s="12"/>
      <c r="N31" s="12"/>
      <c r="O31" s="12"/>
    </row>
    <row r="32" spans="1:15" x14ac:dyDescent="0.2">
      <c r="A32" s="6" t="s">
        <v>105</v>
      </c>
      <c r="C32" s="12">
        <f>IF(('Yr 2 Cash Flow Statement'!C29-'Cash Receipts and Disbursements'!$B$17)&lt;0,'Cash Receipts and Disbursements'!$B$17-'Yr 2 Cash Flow Statement'!C29,0)</f>
        <v>0</v>
      </c>
      <c r="D32" s="12">
        <f>IF(('Yr 2 Cash Flow Statement'!D29-'Cash Receipts and Disbursements'!$B$17)&lt;0,'Cash Receipts and Disbursements'!$B$17-'Yr 2 Cash Flow Statement'!D29,0)</f>
        <v>0</v>
      </c>
      <c r="E32" s="12">
        <f>IF(('Yr 2 Cash Flow Statement'!E29-'Cash Receipts and Disbursements'!$B$17)&lt;0,'Cash Receipts and Disbursements'!$B$17-'Yr 2 Cash Flow Statement'!E29,0)</f>
        <v>0</v>
      </c>
      <c r="F32" s="12">
        <f>IF(('Yr 2 Cash Flow Statement'!F29-'Cash Receipts and Disbursements'!$B$17)&lt;0,'Cash Receipts and Disbursements'!$B$17-'Yr 2 Cash Flow Statement'!F29,0)</f>
        <v>0</v>
      </c>
      <c r="G32" s="12">
        <f>IF(('Yr 2 Cash Flow Statement'!G29-'Cash Receipts and Disbursements'!$B$17)&lt;0,'Cash Receipts and Disbursements'!$B$17-'Yr 2 Cash Flow Statement'!G29,0)</f>
        <v>0</v>
      </c>
      <c r="H32" s="12">
        <f>IF(('Yr 2 Cash Flow Statement'!H29-'Cash Receipts and Disbursements'!$B$17)&lt;0,'Cash Receipts and Disbursements'!$B$17-'Yr 2 Cash Flow Statement'!H29,0)</f>
        <v>0</v>
      </c>
      <c r="I32" s="12">
        <f>IF(('Yr 2 Cash Flow Statement'!I29-'Cash Receipts and Disbursements'!$B$17)&lt;0,'Cash Receipts and Disbursements'!$B$17-'Yr 2 Cash Flow Statement'!I29,0)</f>
        <v>0</v>
      </c>
      <c r="J32" s="12">
        <f>IF(('Yr 2 Cash Flow Statement'!J29-'Cash Receipts and Disbursements'!$B$17)&lt;0,'Cash Receipts and Disbursements'!$B$17-'Yr 2 Cash Flow Statement'!J29,0)</f>
        <v>0</v>
      </c>
      <c r="K32" s="12">
        <f>IF(('Yr 2 Cash Flow Statement'!K29-'Cash Receipts and Disbursements'!$B$17)&lt;0,'Cash Receipts and Disbursements'!$B$17-'Yr 2 Cash Flow Statement'!K29,0)</f>
        <v>0</v>
      </c>
      <c r="L32" s="12">
        <f>IF(('Yr 2 Cash Flow Statement'!L29-'Cash Receipts and Disbursements'!$B$17)&lt;0,'Cash Receipts and Disbursements'!$B$17-'Yr 2 Cash Flow Statement'!L29,0)</f>
        <v>0</v>
      </c>
      <c r="M32" s="12">
        <f>IF(('Yr 2 Cash Flow Statement'!M29-'Cash Receipts and Disbursements'!$B$17)&lt;0,'Cash Receipts and Disbursements'!$B$17-'Yr 2 Cash Flow Statement'!M29,0)</f>
        <v>0</v>
      </c>
      <c r="N32" s="12">
        <f>IF(('Yr 2 Cash Flow Statement'!N29-'Cash Receipts and Disbursements'!$B$17)&lt;0,'Cash Receipts and Disbursements'!$B$17-'Yr 2 Cash Flow Statement'!N29,0)</f>
        <v>0</v>
      </c>
      <c r="O32" s="12">
        <f>SUM(C32:N32)</f>
        <v>0</v>
      </c>
    </row>
    <row r="33" spans="1:15" x14ac:dyDescent="0.2">
      <c r="C33" s="12"/>
      <c r="D33" s="12"/>
      <c r="E33" s="12"/>
      <c r="F33" s="12"/>
      <c r="G33" s="12"/>
      <c r="H33" s="12"/>
      <c r="I33" s="12"/>
      <c r="J33" s="12"/>
      <c r="K33" s="12"/>
      <c r="L33" s="12"/>
      <c r="M33" s="12"/>
      <c r="N33" s="12"/>
      <c r="O33" s="12"/>
    </row>
    <row r="34" spans="1:15" x14ac:dyDescent="0.2">
      <c r="A34" s="7"/>
    </row>
    <row r="35" spans="1:15" ht="12.75" thickBot="1" x14ac:dyDescent="0.25">
      <c r="A35" s="6" t="s">
        <v>110</v>
      </c>
      <c r="C35" s="70">
        <f>C29+C32</f>
        <v>0</v>
      </c>
      <c r="D35" s="70">
        <f t="shared" ref="D35:N35" si="5">D29+D32</f>
        <v>0</v>
      </c>
      <c r="E35" s="70">
        <f t="shared" si="5"/>
        <v>0</v>
      </c>
      <c r="F35" s="70">
        <f t="shared" si="5"/>
        <v>0</v>
      </c>
      <c r="G35" s="70">
        <f t="shared" si="5"/>
        <v>0</v>
      </c>
      <c r="H35" s="70">
        <f t="shared" si="5"/>
        <v>0</v>
      </c>
      <c r="I35" s="70">
        <f t="shared" si="5"/>
        <v>0</v>
      </c>
      <c r="J35" s="70">
        <f t="shared" si="5"/>
        <v>0</v>
      </c>
      <c r="K35" s="70">
        <f t="shared" si="5"/>
        <v>0</v>
      </c>
      <c r="L35" s="70">
        <f t="shared" si="5"/>
        <v>0</v>
      </c>
      <c r="M35" s="70">
        <f t="shared" si="5"/>
        <v>0</v>
      </c>
      <c r="N35" s="70">
        <f t="shared" si="5"/>
        <v>0</v>
      </c>
    </row>
    <row r="36" spans="1:15" ht="12.75" thickTop="1" x14ac:dyDescent="0.2">
      <c r="A36" s="7"/>
    </row>
    <row r="37" spans="1:15" x14ac:dyDescent="0.2">
      <c r="A37" s="7"/>
    </row>
    <row r="38" spans="1:15" x14ac:dyDescent="0.2">
      <c r="A38" s="7"/>
    </row>
    <row r="39" spans="1:15" x14ac:dyDescent="0.2">
      <c r="A39" s="7"/>
    </row>
    <row r="40" spans="1:15" x14ac:dyDescent="0.2">
      <c r="A40" s="7"/>
    </row>
    <row r="41" spans="1:15" x14ac:dyDescent="0.2">
      <c r="A41" s="7"/>
    </row>
    <row r="42" spans="1:15" x14ac:dyDescent="0.2">
      <c r="A42" s="7"/>
    </row>
    <row r="43" spans="1:15" s="25" customFormat="1" ht="11.25" x14ac:dyDescent="0.2">
      <c r="A43" s="25" t="s">
        <v>111</v>
      </c>
      <c r="C43" s="72">
        <f>C32+'Yr 1 Cash Flow Statement'!N43-C25</f>
        <v>0</v>
      </c>
      <c r="D43" s="72">
        <f>C43+D32-D25</f>
        <v>0</v>
      </c>
      <c r="E43" s="72">
        <f t="shared" ref="E43:N43" si="6">D43+E32-E25</f>
        <v>0</v>
      </c>
      <c r="F43" s="72">
        <f t="shared" si="6"/>
        <v>0</v>
      </c>
      <c r="G43" s="72">
        <f t="shared" si="6"/>
        <v>0</v>
      </c>
      <c r="H43" s="72">
        <f t="shared" si="6"/>
        <v>0</v>
      </c>
      <c r="I43" s="72">
        <f t="shared" si="6"/>
        <v>0</v>
      </c>
      <c r="J43" s="73">
        <f t="shared" si="6"/>
        <v>0</v>
      </c>
      <c r="K43" s="73">
        <f t="shared" si="6"/>
        <v>0</v>
      </c>
      <c r="L43" s="73">
        <f t="shared" si="6"/>
        <v>0</v>
      </c>
      <c r="M43" s="73">
        <f t="shared" si="6"/>
        <v>0</v>
      </c>
      <c r="N43" s="73">
        <f t="shared" si="6"/>
        <v>0</v>
      </c>
    </row>
    <row r="44" spans="1:15" x14ac:dyDescent="0.2">
      <c r="A44" s="7"/>
    </row>
    <row r="45" spans="1:15" x14ac:dyDescent="0.2">
      <c r="A45" s="7"/>
    </row>
    <row r="46" spans="1:15" x14ac:dyDescent="0.2">
      <c r="A46" s="7"/>
    </row>
    <row r="47" spans="1:15" x14ac:dyDescent="0.2">
      <c r="A47" s="7"/>
    </row>
    <row r="48" spans="1:15" x14ac:dyDescent="0.2">
      <c r="A48" s="7"/>
    </row>
    <row r="49" spans="1:1" x14ac:dyDescent="0.2">
      <c r="A49" s="7"/>
    </row>
    <row r="50" spans="1:1" x14ac:dyDescent="0.2">
      <c r="A50" s="7"/>
    </row>
    <row r="51" spans="1:1" x14ac:dyDescent="0.2">
      <c r="A51" s="7"/>
    </row>
    <row r="52" spans="1:1" x14ac:dyDescent="0.2">
      <c r="A52" s="7"/>
    </row>
    <row r="53" spans="1:1" x14ac:dyDescent="0.2">
      <c r="A53" s="7"/>
    </row>
    <row r="54" spans="1:1" x14ac:dyDescent="0.2">
      <c r="A54" s="7"/>
    </row>
    <row r="55" spans="1:1" x14ac:dyDescent="0.2">
      <c r="A55" s="7"/>
    </row>
    <row r="56" spans="1:1" x14ac:dyDescent="0.2">
      <c r="A56" s="7"/>
    </row>
    <row r="57" spans="1:1" hidden="1" x14ac:dyDescent="0.2">
      <c r="A57" s="7"/>
    </row>
    <row r="58" spans="1:1" hidden="1" x14ac:dyDescent="0.2">
      <c r="A58" s="7"/>
    </row>
    <row r="59" spans="1:1" hidden="1" x14ac:dyDescent="0.2">
      <c r="A59" s="7"/>
    </row>
    <row r="60" spans="1:1" hidden="1" x14ac:dyDescent="0.2">
      <c r="A60" s="7"/>
    </row>
    <row r="61" spans="1:1" hidden="1" x14ac:dyDescent="0.2">
      <c r="A61" s="7"/>
    </row>
    <row r="62" spans="1:1" hidden="1" x14ac:dyDescent="0.2"/>
    <row r="63" spans="1:1" hidden="1" x14ac:dyDescent="0.2"/>
    <row r="64" spans="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sheetData>
  <phoneticPr fontId="0" type="noConversion"/>
  <pageMargins left="0.75" right="0.75" top="1" bottom="1" header="0.5" footer="0.5"/>
  <pageSetup scale="75" orientation="landscape" blackAndWhite="1" horizontalDpi="300" verticalDpi="300" r:id="rId1"/>
  <headerFooter alignWithMargins="0"/>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8"/>
  <sheetViews>
    <sheetView workbookViewId="0">
      <pane xSplit="3" ySplit="4" topLeftCell="D5" activePane="bottomRight" state="frozen"/>
      <selection pane="topRight" activeCell="D1" sqref="D1"/>
      <selection pane="bottomLeft" activeCell="A5" sqref="A5"/>
      <selection pane="bottomRight" activeCell="F33" sqref="F33"/>
    </sheetView>
  </sheetViews>
  <sheetFormatPr defaultColWidth="9.140625" defaultRowHeight="12" x14ac:dyDescent="0.2"/>
  <cols>
    <col min="1" max="1" width="2.7109375" style="7" customWidth="1"/>
    <col min="2" max="2" width="27.85546875" style="7" customWidth="1"/>
    <col min="3" max="3" width="6.7109375" style="7" customWidth="1"/>
    <col min="4" max="4" width="20.5703125" style="7" customWidth="1"/>
    <col min="5" max="5" width="9.7109375" style="7" customWidth="1"/>
    <col min="6" max="6" width="21" style="7" customWidth="1"/>
    <col min="7" max="7" width="12.7109375" style="7" customWidth="1"/>
    <col min="8" max="16384" width="9.140625" style="7"/>
  </cols>
  <sheetData>
    <row r="1" spans="1:7" x14ac:dyDescent="0.2">
      <c r="A1" s="6">
        <f>'Required Funds'!A1</f>
        <v>0</v>
      </c>
    </row>
    <row r="2" spans="1:7" x14ac:dyDescent="0.2">
      <c r="G2" s="45"/>
    </row>
    <row r="3" spans="1:7" x14ac:dyDescent="0.2">
      <c r="A3" s="60" t="str">
        <f>CONCATENATE('Monthly Budget'!F4," ","PROJECTED BALANCE SHEET")</f>
        <v>Year 2 PROJECTED BALANCE SHEET</v>
      </c>
      <c r="B3" s="49"/>
      <c r="C3" s="49"/>
      <c r="D3" s="49"/>
      <c r="E3" s="49"/>
      <c r="F3" s="49"/>
      <c r="G3" s="45"/>
    </row>
    <row r="4" spans="1:7" x14ac:dyDescent="0.2">
      <c r="A4" s="74"/>
      <c r="B4" s="74"/>
      <c r="C4" s="74"/>
      <c r="D4" s="63" t="s">
        <v>115</v>
      </c>
      <c r="E4" s="74"/>
      <c r="F4" s="63" t="s">
        <v>210</v>
      </c>
      <c r="G4" s="45"/>
    </row>
    <row r="5" spans="1:7" x14ac:dyDescent="0.2">
      <c r="A5" s="62" t="s">
        <v>128</v>
      </c>
      <c r="B5" s="74"/>
      <c r="C5" s="74"/>
      <c r="D5" s="74"/>
      <c r="E5" s="74"/>
      <c r="F5" s="74"/>
      <c r="G5" s="45"/>
    </row>
    <row r="6" spans="1:7" x14ac:dyDescent="0.2">
      <c r="D6" s="12"/>
      <c r="G6" s="45"/>
    </row>
    <row r="7" spans="1:7" x14ac:dyDescent="0.2">
      <c r="A7" s="65" t="s">
        <v>116</v>
      </c>
      <c r="B7" s="75"/>
      <c r="D7" s="12"/>
    </row>
    <row r="8" spans="1:7" x14ac:dyDescent="0.2">
      <c r="A8" s="65"/>
      <c r="B8" s="75" t="s">
        <v>117</v>
      </c>
      <c r="D8" s="88">
        <f>'Yr 1 Balance Sheet'!F8</f>
        <v>0</v>
      </c>
      <c r="F8" s="12">
        <f>'Yr 2 Cash Flow Statement'!N35</f>
        <v>0</v>
      </c>
    </row>
    <row r="9" spans="1:7" x14ac:dyDescent="0.2">
      <c r="A9" s="6"/>
      <c r="B9" s="27" t="s">
        <v>129</v>
      </c>
      <c r="D9" s="88">
        <f>'Yr 1 Balance Sheet'!F9</f>
        <v>0</v>
      </c>
      <c r="F9" s="12">
        <f>D9+'Yr 2 Income Statement'!O11-'Yr 2 Cash Flow Statement'!O13</f>
        <v>0</v>
      </c>
    </row>
    <row r="10" spans="1:7" x14ac:dyDescent="0.2">
      <c r="A10" s="6"/>
      <c r="B10" s="27" t="s">
        <v>118</v>
      </c>
      <c r="D10" s="88">
        <f>'Yr 1 Balance Sheet'!F10</f>
        <v>0</v>
      </c>
      <c r="F10" s="12">
        <f>'Yr 2 Balance Sheet'!D10</f>
        <v>0</v>
      </c>
    </row>
    <row r="11" spans="1:7" x14ac:dyDescent="0.2">
      <c r="A11" s="6"/>
      <c r="B11" s="27" t="s">
        <v>130</v>
      </c>
      <c r="D11" s="88">
        <f>'Yr 1 Balance Sheet'!F11</f>
        <v>0</v>
      </c>
      <c r="F11" s="12">
        <f>IF(D11='Opening Balance Sheet'!B12,'Opening Balance Sheet'!B12,D11-'Required Funds'!G30)</f>
        <v>0</v>
      </c>
    </row>
    <row r="12" spans="1:7" ht="14.25" x14ac:dyDescent="0.35">
      <c r="A12" s="6"/>
      <c r="B12" s="27" t="s">
        <v>131</v>
      </c>
      <c r="D12" s="77">
        <f>'Yr 1 Balance Sheet'!F12</f>
        <v>0</v>
      </c>
      <c r="F12" s="31">
        <f>IF(D12='Opening Balance Sheet'!B13,'Opening Balance Sheet'!B13,D12-'Required Funds'!G31)</f>
        <v>0</v>
      </c>
    </row>
    <row r="13" spans="1:7" x14ac:dyDescent="0.2">
      <c r="A13" s="6" t="s">
        <v>119</v>
      </c>
      <c r="B13" s="27"/>
      <c r="D13" s="29">
        <f>SUM(D8:D12)</f>
        <v>0</v>
      </c>
      <c r="F13" s="12">
        <f>SUM(F8:F12)</f>
        <v>0</v>
      </c>
    </row>
    <row r="14" spans="1:7" x14ac:dyDescent="0.2">
      <c r="A14" s="6"/>
      <c r="B14" s="27"/>
      <c r="D14" s="12"/>
      <c r="F14" s="12"/>
    </row>
    <row r="15" spans="1:7" x14ac:dyDescent="0.2">
      <c r="A15" s="6" t="s">
        <v>120</v>
      </c>
      <c r="B15" s="27"/>
      <c r="D15" s="12"/>
      <c r="F15" s="12"/>
    </row>
    <row r="16" spans="1:7" x14ac:dyDescent="0.2">
      <c r="A16" s="6"/>
      <c r="B16" s="27" t="s">
        <v>121</v>
      </c>
      <c r="D16" s="88">
        <f>'Yr 1 Balance Sheet'!F16</f>
        <v>0</v>
      </c>
      <c r="F16" s="12">
        <f>D16</f>
        <v>0</v>
      </c>
    </row>
    <row r="17" spans="1:7" x14ac:dyDescent="0.2">
      <c r="A17" s="6"/>
      <c r="B17" s="27" t="s">
        <v>3</v>
      </c>
      <c r="D17" s="88">
        <f>'Yr 1 Balance Sheet'!F17</f>
        <v>0</v>
      </c>
      <c r="F17" s="12">
        <f>D17</f>
        <v>0</v>
      </c>
    </row>
    <row r="18" spans="1:7" x14ac:dyDescent="0.2">
      <c r="A18" s="6"/>
      <c r="B18" s="27" t="s">
        <v>4</v>
      </c>
      <c r="D18" s="88">
        <f>'Yr 1 Balance Sheet'!F18</f>
        <v>0</v>
      </c>
      <c r="F18" s="12">
        <f>D18</f>
        <v>0</v>
      </c>
    </row>
    <row r="19" spans="1:7" x14ac:dyDescent="0.2">
      <c r="A19" s="6"/>
      <c r="B19" s="27" t="s">
        <v>6</v>
      </c>
      <c r="D19" s="88">
        <f>'Yr 1 Balance Sheet'!F19</f>
        <v>0</v>
      </c>
      <c r="F19" s="12">
        <f>D19</f>
        <v>0</v>
      </c>
    </row>
    <row r="20" spans="1:7" x14ac:dyDescent="0.2">
      <c r="A20" s="6"/>
      <c r="B20" s="27" t="s">
        <v>5</v>
      </c>
      <c r="D20" s="88">
        <f>'Yr 1 Balance Sheet'!F20</f>
        <v>0</v>
      </c>
      <c r="F20" s="12">
        <f>D20</f>
        <v>0</v>
      </c>
    </row>
    <row r="21" spans="1:7" x14ac:dyDescent="0.2">
      <c r="A21" s="6"/>
      <c r="B21" s="27" t="s">
        <v>132</v>
      </c>
      <c r="D21" s="77">
        <f>'Yr 1 Balance Sheet'!F21</f>
        <v>0</v>
      </c>
      <c r="F21" s="97">
        <f>D21+'Yr 2 Cash Flow Statement'!O17</f>
        <v>0</v>
      </c>
    </row>
    <row r="22" spans="1:7" x14ac:dyDescent="0.2">
      <c r="A22" s="6" t="s">
        <v>122</v>
      </c>
      <c r="B22" s="27"/>
      <c r="D22" s="29">
        <f>SUM(D16:D21)</f>
        <v>0</v>
      </c>
      <c r="F22" s="12">
        <f>SUM(F16:F21)</f>
        <v>0</v>
      </c>
    </row>
    <row r="23" spans="1:7" x14ac:dyDescent="0.2">
      <c r="A23" s="6"/>
      <c r="B23" s="27"/>
      <c r="D23" s="12"/>
      <c r="F23" s="12"/>
    </row>
    <row r="24" spans="1:7" x14ac:dyDescent="0.2">
      <c r="A24" s="6" t="s">
        <v>123</v>
      </c>
      <c r="B24" s="27"/>
      <c r="D24" s="12">
        <f>'Yr 1 Balance Sheet'!F24</f>
        <v>0</v>
      </c>
      <c r="F24" s="12">
        <f>D24+'Yr 2 Income Statement'!O47</f>
        <v>0</v>
      </c>
    </row>
    <row r="25" spans="1:7" x14ac:dyDescent="0.2">
      <c r="A25" s="6"/>
      <c r="B25" s="27"/>
      <c r="D25" s="12"/>
      <c r="F25" s="12"/>
    </row>
    <row r="26" spans="1:7" ht="12.75" thickBot="1" x14ac:dyDescent="0.25">
      <c r="A26" s="6" t="s">
        <v>49</v>
      </c>
      <c r="B26" s="27"/>
      <c r="D26" s="53">
        <f>INT(D13+D22-D24)</f>
        <v>0</v>
      </c>
      <c r="F26" s="53">
        <f>INT(F13+F22-F24)</f>
        <v>0</v>
      </c>
    </row>
    <row r="27" spans="1:7" ht="12.75" thickTop="1" x14ac:dyDescent="0.2">
      <c r="A27" s="6"/>
      <c r="B27" s="27"/>
      <c r="G27" s="45"/>
    </row>
    <row r="28" spans="1:7" x14ac:dyDescent="0.2">
      <c r="A28" s="6"/>
      <c r="B28" s="27"/>
      <c r="G28" s="45"/>
    </row>
    <row r="29" spans="1:7" x14ac:dyDescent="0.2">
      <c r="A29" s="6"/>
      <c r="B29" s="27"/>
      <c r="G29" s="45"/>
    </row>
    <row r="30" spans="1:7" x14ac:dyDescent="0.2">
      <c r="A30" s="62" t="s">
        <v>124</v>
      </c>
      <c r="B30" s="76"/>
      <c r="C30" s="74"/>
      <c r="D30" s="74"/>
      <c r="E30" s="74"/>
      <c r="F30" s="74"/>
      <c r="G30" s="45"/>
    </row>
    <row r="31" spans="1:7" x14ac:dyDescent="0.2">
      <c r="A31" s="65" t="s">
        <v>125</v>
      </c>
      <c r="B31" s="75"/>
      <c r="G31" s="45"/>
    </row>
    <row r="32" spans="1:7" x14ac:dyDescent="0.2">
      <c r="A32" s="6"/>
      <c r="B32" s="27" t="s">
        <v>133</v>
      </c>
      <c r="D32" s="88">
        <f>'Yr 1 Balance Sheet'!F32</f>
        <v>0</v>
      </c>
      <c r="F32" s="12">
        <f>D32</f>
        <v>0</v>
      </c>
      <c r="G32" s="45"/>
    </row>
    <row r="33" spans="1:7" x14ac:dyDescent="0.2">
      <c r="A33" s="6"/>
      <c r="B33" s="27" t="s">
        <v>134</v>
      </c>
      <c r="D33" s="88">
        <f>'Yr 1 Balance Sheet'!F33</f>
        <v>0</v>
      </c>
      <c r="F33" s="12">
        <f>D33-'Yr 2 Cash Flow Statement'!O22+'Yr 2 Income Statement'!O51</f>
        <v>0</v>
      </c>
    </row>
    <row r="34" spans="1:7" x14ac:dyDescent="0.2">
      <c r="A34" s="6"/>
      <c r="B34" s="27" t="s">
        <v>135</v>
      </c>
      <c r="D34" s="88">
        <f>'Yr 1 Balance Sheet'!F34</f>
        <v>0</v>
      </c>
      <c r="F34" s="29">
        <f>D34-'Yr 2 Cash Flow Statement'!O23+'Yr 2 Income Statement'!O52</f>
        <v>0</v>
      </c>
    </row>
    <row r="35" spans="1:7" x14ac:dyDescent="0.2">
      <c r="A35" s="6"/>
      <c r="B35" s="27" t="s">
        <v>111</v>
      </c>
      <c r="D35" s="77">
        <f>'Yr 1 Balance Sheet'!F35</f>
        <v>0</v>
      </c>
      <c r="F35" s="77">
        <f>'Yr 2 Cash Flow Statement'!N43</f>
        <v>0</v>
      </c>
    </row>
    <row r="36" spans="1:7" x14ac:dyDescent="0.2">
      <c r="A36" s="6" t="s">
        <v>54</v>
      </c>
      <c r="B36" s="27"/>
      <c r="D36" s="12">
        <f>SUM(D32:D35)</f>
        <v>0</v>
      </c>
      <c r="F36" s="12">
        <f>SUM(F32:F35)</f>
        <v>0</v>
      </c>
    </row>
    <row r="37" spans="1:7" x14ac:dyDescent="0.2">
      <c r="A37" s="6"/>
      <c r="B37" s="27"/>
      <c r="D37" s="12"/>
      <c r="F37" s="12"/>
    </row>
    <row r="38" spans="1:7" x14ac:dyDescent="0.2">
      <c r="A38" s="65" t="s">
        <v>126</v>
      </c>
      <c r="B38" s="75"/>
      <c r="D38" s="12"/>
      <c r="F38" s="12"/>
    </row>
    <row r="39" spans="1:7" x14ac:dyDescent="0.2">
      <c r="A39" s="6"/>
      <c r="B39" s="27" t="s">
        <v>136</v>
      </c>
      <c r="D39" s="88">
        <f>'Yr 1 Balance Sheet'!F39</f>
        <v>0</v>
      </c>
      <c r="F39" s="12">
        <f>D39</f>
        <v>0</v>
      </c>
    </row>
    <row r="40" spans="1:7" ht="14.25" x14ac:dyDescent="0.35">
      <c r="A40" s="6"/>
      <c r="B40" s="27" t="s">
        <v>137</v>
      </c>
      <c r="D40" s="77">
        <f>'Yr 1 Balance Sheet'!F40</f>
        <v>0</v>
      </c>
      <c r="F40" s="31">
        <f>D40+'Yr 2 Income Statement'!O60</f>
        <v>0</v>
      </c>
    </row>
    <row r="41" spans="1:7" x14ac:dyDescent="0.2">
      <c r="A41" s="6" t="s">
        <v>57</v>
      </c>
      <c r="B41" s="27"/>
      <c r="D41" s="12">
        <f>SUM(D39:D40)</f>
        <v>0</v>
      </c>
      <c r="F41" s="12">
        <f>SUM(F39:F40)</f>
        <v>0</v>
      </c>
    </row>
    <row r="42" spans="1:7" x14ac:dyDescent="0.2">
      <c r="A42" s="6"/>
      <c r="B42" s="27"/>
      <c r="D42" s="12"/>
      <c r="F42" s="12"/>
    </row>
    <row r="43" spans="1:7" ht="12.75" thickBot="1" x14ac:dyDescent="0.25">
      <c r="A43" s="6" t="s">
        <v>127</v>
      </c>
      <c r="B43" s="27"/>
      <c r="D43" s="53">
        <f>INT(D36+D41)</f>
        <v>0</v>
      </c>
      <c r="F43" s="53">
        <f>INT(F36+F41)</f>
        <v>0</v>
      </c>
    </row>
    <row r="44" spans="1:7" ht="12.75" thickTop="1" x14ac:dyDescent="0.2"/>
    <row r="46" spans="1:7" x14ac:dyDescent="0.2">
      <c r="F46" s="78" t="str">
        <f>IF((G46)&lt;&gt;0,"Statement Does Not Balance","Statement Balances")</f>
        <v>Statement Balances</v>
      </c>
      <c r="G46" s="99">
        <f>F26-F43</f>
        <v>0</v>
      </c>
    </row>
    <row r="48" spans="1:7" x14ac:dyDescent="0.2">
      <c r="F48" s="79"/>
    </row>
  </sheetData>
  <phoneticPr fontId="0" type="noConversion"/>
  <pageMargins left="2.64" right="0.75" top="1" bottom="1" header="0.5" footer="0.5"/>
  <pageSetup scale="75" orientation="landscape" blackAndWhite="1" horizontalDpi="300" verticalDpi="300" r:id="rId1"/>
  <headerFooter alignWithMargins="0"/>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09"/>
  <sheetViews>
    <sheetView workbookViewId="0">
      <pane xSplit="2" ySplit="4" topLeftCell="C26" activePane="bottomRight" state="frozen"/>
      <selection pane="topRight" activeCell="C1" sqref="C1"/>
      <selection pane="bottomLeft" activeCell="A5" sqref="A5"/>
      <selection pane="bottomRight" activeCell="O51" sqref="O51:O52"/>
    </sheetView>
  </sheetViews>
  <sheetFormatPr defaultColWidth="9.140625" defaultRowHeight="12" x14ac:dyDescent="0.2"/>
  <cols>
    <col min="1" max="1" width="2.7109375" style="6" customWidth="1"/>
    <col min="2" max="2" width="26" style="7" customWidth="1"/>
    <col min="3" max="15" width="10.7109375" style="7" customWidth="1"/>
    <col min="16" max="16" width="10.7109375" style="21" customWidth="1"/>
    <col min="17" max="16384" width="9.140625" style="7"/>
  </cols>
  <sheetData>
    <row r="1" spans="1:16" ht="12" customHeight="1" x14ac:dyDescent="0.2">
      <c r="A1" s="6">
        <f>'Required Funds'!A1</f>
        <v>0</v>
      </c>
    </row>
    <row r="2" spans="1:16" ht="12" customHeight="1" x14ac:dyDescent="0.2"/>
    <row r="3" spans="1:16" ht="12" customHeight="1" x14ac:dyDescent="0.2">
      <c r="A3" s="60" t="str">
        <f>CONCATENATE('Monthly Budget'!I4," ","PROJECTED INCOME STATEMENT")</f>
        <v>Year 3 PROJECTED INCOME STATEMENT</v>
      </c>
      <c r="B3" s="60"/>
      <c r="C3" s="49"/>
      <c r="D3" s="49"/>
      <c r="E3" s="49"/>
      <c r="F3" s="49"/>
      <c r="G3" s="49"/>
      <c r="H3" s="49"/>
      <c r="I3" s="49"/>
      <c r="J3" s="49"/>
      <c r="K3" s="49"/>
      <c r="L3" s="49"/>
      <c r="M3" s="49"/>
      <c r="N3" s="49"/>
      <c r="O3" s="49"/>
      <c r="P3" s="61"/>
    </row>
    <row r="4" spans="1:16" s="6" customFormat="1" ht="12" customHeight="1" x14ac:dyDescent="0.2">
      <c r="A4" s="62"/>
      <c r="B4" s="62"/>
      <c r="C4" s="63" t="str">
        <f>'Sales Forecast'!C7</f>
        <v>Month 1</v>
      </c>
      <c r="D4" s="63" t="str">
        <f>'Sales Forecast'!D7</f>
        <v>Month 2</v>
      </c>
      <c r="E4" s="63" t="str">
        <f>'Sales Forecast'!E7</f>
        <v>Month 3</v>
      </c>
      <c r="F4" s="63" t="str">
        <f>'Sales Forecast'!F7</f>
        <v>Month 4</v>
      </c>
      <c r="G4" s="63" t="str">
        <f>'Sales Forecast'!G7</f>
        <v>Month 5</v>
      </c>
      <c r="H4" s="63" t="str">
        <f>'Sales Forecast'!H7</f>
        <v>Month 6</v>
      </c>
      <c r="I4" s="63" t="str">
        <f>'Sales Forecast'!I7</f>
        <v>Month 7</v>
      </c>
      <c r="J4" s="63" t="str">
        <f>'Sales Forecast'!J7</f>
        <v>Month 8</v>
      </c>
      <c r="K4" s="63" t="str">
        <f>'Sales Forecast'!K7</f>
        <v>Month 9</v>
      </c>
      <c r="L4" s="63" t="str">
        <f>'Sales Forecast'!L7</f>
        <v>Month 10</v>
      </c>
      <c r="M4" s="63" t="str">
        <f>'Sales Forecast'!M7</f>
        <v>Month 11</v>
      </c>
      <c r="N4" s="63" t="str">
        <f>'Sales Forecast'!N7</f>
        <v>Month 12</v>
      </c>
      <c r="O4" s="63" t="s">
        <v>65</v>
      </c>
      <c r="P4" s="64" t="s">
        <v>66</v>
      </c>
    </row>
    <row r="5" spans="1:16" s="6" customFormat="1" ht="12" customHeight="1" x14ac:dyDescent="0.2">
      <c r="A5" s="65"/>
      <c r="B5" s="65"/>
      <c r="C5" s="66"/>
      <c r="D5" s="66"/>
      <c r="E5" s="66"/>
      <c r="F5" s="66"/>
      <c r="G5" s="66"/>
      <c r="H5" s="66"/>
      <c r="I5" s="66"/>
      <c r="J5" s="66"/>
      <c r="K5" s="66"/>
      <c r="L5" s="66"/>
      <c r="M5" s="66"/>
      <c r="N5" s="66"/>
      <c r="O5" s="66"/>
      <c r="P5" s="67"/>
    </row>
    <row r="6" spans="1:16" ht="12" customHeight="1" x14ac:dyDescent="0.2">
      <c r="A6" s="6" t="s">
        <v>75</v>
      </c>
    </row>
    <row r="7" spans="1:16" ht="12" customHeight="1" x14ac:dyDescent="0.2">
      <c r="B7" s="27" t="str">
        <f>'Gross Margins'!A7</f>
        <v>Product / Service 1</v>
      </c>
      <c r="C7" s="12">
        <f>'Gross Margins'!$C$19*'Sales Forecast'!C27</f>
        <v>0</v>
      </c>
      <c r="D7" s="12">
        <f>'Gross Margins'!$C$19*'Sales Forecast'!D27</f>
        <v>0</v>
      </c>
      <c r="E7" s="12">
        <f>'Gross Margins'!$C$19*'Sales Forecast'!E27</f>
        <v>0</v>
      </c>
      <c r="F7" s="12">
        <f>'Gross Margins'!$C$19*'Sales Forecast'!F27</f>
        <v>0</v>
      </c>
      <c r="G7" s="12">
        <f>'Gross Margins'!$C$19*'Sales Forecast'!G27</f>
        <v>0</v>
      </c>
      <c r="H7" s="12">
        <f>'Gross Margins'!$C$19*'Sales Forecast'!H27</f>
        <v>0</v>
      </c>
      <c r="I7" s="12">
        <f>'Gross Margins'!$C$19*'Sales Forecast'!I27</f>
        <v>0</v>
      </c>
      <c r="J7" s="12">
        <f>'Gross Margins'!$C$19*'Sales Forecast'!J27</f>
        <v>0</v>
      </c>
      <c r="K7" s="12">
        <f>'Gross Margins'!$C$19*'Sales Forecast'!K27</f>
        <v>0</v>
      </c>
      <c r="L7" s="12">
        <f>'Gross Margins'!$C$19*'Sales Forecast'!L27</f>
        <v>0</v>
      </c>
      <c r="M7" s="12">
        <f>'Gross Margins'!$C$19*'Sales Forecast'!M27</f>
        <v>0</v>
      </c>
      <c r="N7" s="12">
        <f>'Gross Margins'!$C$19*'Sales Forecast'!N27</f>
        <v>0</v>
      </c>
      <c r="O7" s="12">
        <f>SUM(C7:N7)</f>
        <v>0</v>
      </c>
    </row>
    <row r="8" spans="1:16" ht="12" customHeight="1" x14ac:dyDescent="0.2">
      <c r="B8" s="27" t="str">
        <f>'Gross Margins'!A24</f>
        <v>Product / Service 2</v>
      </c>
      <c r="C8" s="12">
        <f>'Gross Margins'!$C$36*'Sales Forecast'!C28</f>
        <v>0</v>
      </c>
      <c r="D8" s="12">
        <f>'Gross Margins'!$C$36*'Sales Forecast'!D28</f>
        <v>0</v>
      </c>
      <c r="E8" s="12">
        <f>'Gross Margins'!$C$36*'Sales Forecast'!E28</f>
        <v>0</v>
      </c>
      <c r="F8" s="12">
        <f>'Gross Margins'!$C$36*'Sales Forecast'!F28</f>
        <v>0</v>
      </c>
      <c r="G8" s="12">
        <f>'Gross Margins'!$C$36*'Sales Forecast'!G28</f>
        <v>0</v>
      </c>
      <c r="H8" s="12">
        <f>'Gross Margins'!$C$36*'Sales Forecast'!H28</f>
        <v>0</v>
      </c>
      <c r="I8" s="12">
        <f>'Gross Margins'!$C$36*'Sales Forecast'!I28</f>
        <v>0</v>
      </c>
      <c r="J8" s="12">
        <f>'Gross Margins'!$C$36*'Sales Forecast'!J28</f>
        <v>0</v>
      </c>
      <c r="K8" s="12">
        <f>'Gross Margins'!$C$36*'Sales Forecast'!K28</f>
        <v>0</v>
      </c>
      <c r="L8" s="12">
        <f>'Gross Margins'!$C$36*'Sales Forecast'!L28</f>
        <v>0</v>
      </c>
      <c r="M8" s="12">
        <f>'Gross Margins'!$C$36*'Sales Forecast'!M28</f>
        <v>0</v>
      </c>
      <c r="N8" s="12">
        <f>'Gross Margins'!$C$36*'Sales Forecast'!N28</f>
        <v>0</v>
      </c>
      <c r="O8" s="12">
        <f>SUM(C8:N8)</f>
        <v>0</v>
      </c>
    </row>
    <row r="9" spans="1:16" ht="12" customHeight="1" x14ac:dyDescent="0.2">
      <c r="B9" s="27" t="str">
        <f>'Gross Margins'!A41</f>
        <v>Product / Service 3</v>
      </c>
      <c r="C9" s="12">
        <f>'Gross Margins'!$C$53*'Sales Forecast'!C29</f>
        <v>0</v>
      </c>
      <c r="D9" s="12">
        <f>'Gross Margins'!$C$53*'Sales Forecast'!D29</f>
        <v>0</v>
      </c>
      <c r="E9" s="12">
        <f>'Gross Margins'!$C$53*'Sales Forecast'!E29</f>
        <v>0</v>
      </c>
      <c r="F9" s="12">
        <f>'Gross Margins'!$C$53*'Sales Forecast'!F29</f>
        <v>0</v>
      </c>
      <c r="G9" s="12">
        <f>'Gross Margins'!$C$53*'Sales Forecast'!G29</f>
        <v>0</v>
      </c>
      <c r="H9" s="12">
        <f>'Gross Margins'!$C$53*'Sales Forecast'!H29</f>
        <v>0</v>
      </c>
      <c r="I9" s="12">
        <f>'Gross Margins'!$C$53*'Sales Forecast'!I29</f>
        <v>0</v>
      </c>
      <c r="J9" s="12">
        <f>'Gross Margins'!$C$53*'Sales Forecast'!J29</f>
        <v>0</v>
      </c>
      <c r="K9" s="12">
        <f>'Gross Margins'!$C$53*'Sales Forecast'!K29</f>
        <v>0</v>
      </c>
      <c r="L9" s="12">
        <f>'Gross Margins'!$C$53*'Sales Forecast'!L29</f>
        <v>0</v>
      </c>
      <c r="M9" s="12">
        <f>'Gross Margins'!$C$53*'Sales Forecast'!M29</f>
        <v>0</v>
      </c>
      <c r="N9" s="12">
        <f>'Gross Margins'!$C$53*'Sales Forecast'!N29</f>
        <v>0</v>
      </c>
      <c r="O9" s="12">
        <f>SUM(C9:N9)</f>
        <v>0</v>
      </c>
    </row>
    <row r="10" spans="1:16" s="138" customFormat="1" ht="14.25" customHeight="1" x14ac:dyDescent="0.2">
      <c r="A10" s="135"/>
      <c r="B10" s="136" t="str">
        <f>'Gross Margins'!A58</f>
        <v>Product / Service 4</v>
      </c>
      <c r="C10" s="139">
        <f>'Gross Margins'!$C$70*'Sales Forecast'!C30</f>
        <v>0</v>
      </c>
      <c r="D10" s="139">
        <f>'Gross Margins'!$C$70*'Sales Forecast'!D30</f>
        <v>0</v>
      </c>
      <c r="E10" s="139">
        <f>'Gross Margins'!$C$70*'Sales Forecast'!E30</f>
        <v>0</v>
      </c>
      <c r="F10" s="139">
        <f>'Gross Margins'!$C$70*'Sales Forecast'!F30</f>
        <v>0</v>
      </c>
      <c r="G10" s="139">
        <f>'Gross Margins'!$C$70*'Sales Forecast'!G30</f>
        <v>0</v>
      </c>
      <c r="H10" s="139">
        <f>'Gross Margins'!$C$70*'Sales Forecast'!H30</f>
        <v>0</v>
      </c>
      <c r="I10" s="139">
        <f>'Gross Margins'!$C$70*'Sales Forecast'!I30</f>
        <v>0</v>
      </c>
      <c r="J10" s="139">
        <f>'Gross Margins'!$C$70*'Sales Forecast'!J30</f>
        <v>0</v>
      </c>
      <c r="K10" s="139">
        <f>'Gross Margins'!$C$70*'Sales Forecast'!K30</f>
        <v>0</v>
      </c>
      <c r="L10" s="139">
        <f>'Gross Margins'!$C$70*'Sales Forecast'!L30</f>
        <v>0</v>
      </c>
      <c r="M10" s="139">
        <f>'Gross Margins'!$C$70*'Sales Forecast'!M30</f>
        <v>0</v>
      </c>
      <c r="N10" s="139">
        <f>'Gross Margins'!$C$70*'Sales Forecast'!N30</f>
        <v>0</v>
      </c>
      <c r="O10" s="139">
        <f>SUM(C10:N10)</f>
        <v>0</v>
      </c>
      <c r="P10" s="137"/>
    </row>
    <row r="11" spans="1:16" ht="12" customHeight="1" x14ac:dyDescent="0.2">
      <c r="A11" s="6" t="s">
        <v>67</v>
      </c>
      <c r="C11" s="68">
        <f>SUM(C7:C10)</f>
        <v>0</v>
      </c>
      <c r="D11" s="68">
        <f t="shared" ref="D11:N11" si="0">SUM(D7:D10)</f>
        <v>0</v>
      </c>
      <c r="E11" s="68">
        <f t="shared" si="0"/>
        <v>0</v>
      </c>
      <c r="F11" s="68">
        <f t="shared" si="0"/>
        <v>0</v>
      </c>
      <c r="G11" s="68">
        <f t="shared" si="0"/>
        <v>0</v>
      </c>
      <c r="H11" s="68">
        <f t="shared" si="0"/>
        <v>0</v>
      </c>
      <c r="I11" s="68">
        <f t="shared" si="0"/>
        <v>0</v>
      </c>
      <c r="J11" s="68">
        <f t="shared" si="0"/>
        <v>0</v>
      </c>
      <c r="K11" s="68">
        <f t="shared" si="0"/>
        <v>0</v>
      </c>
      <c r="L11" s="68">
        <f t="shared" si="0"/>
        <v>0</v>
      </c>
      <c r="M11" s="68">
        <f t="shared" si="0"/>
        <v>0</v>
      </c>
      <c r="N11" s="68">
        <f t="shared" si="0"/>
        <v>0</v>
      </c>
      <c r="O11" s="68">
        <f>SUM(C11:N11)</f>
        <v>0</v>
      </c>
      <c r="P11" s="21">
        <v>1</v>
      </c>
    </row>
    <row r="12" spans="1:16" ht="12" customHeight="1" x14ac:dyDescent="0.2"/>
    <row r="13" spans="1:16" ht="12" customHeight="1" x14ac:dyDescent="0.2">
      <c r="A13" s="6" t="s">
        <v>76</v>
      </c>
    </row>
    <row r="14" spans="1:16" ht="12" customHeight="1" x14ac:dyDescent="0.2">
      <c r="B14" s="7" t="str">
        <f>B7</f>
        <v>Product / Service 1</v>
      </c>
      <c r="C14" s="12">
        <f>'Gross Margins'!$D$20*'Sales Forecast'!C27</f>
        <v>0</v>
      </c>
      <c r="D14" s="12">
        <f>'Gross Margins'!$C$20*'Sales Forecast'!D27</f>
        <v>0</v>
      </c>
      <c r="E14" s="12">
        <f>'Gross Margins'!$C$20*'Sales Forecast'!E27</f>
        <v>0</v>
      </c>
      <c r="F14" s="12">
        <f>'Gross Margins'!$C$20*'Sales Forecast'!F27</f>
        <v>0</v>
      </c>
      <c r="G14" s="12">
        <f>'Gross Margins'!$C$20*'Sales Forecast'!G27</f>
        <v>0</v>
      </c>
      <c r="H14" s="12">
        <f>'Gross Margins'!$C$20*'Sales Forecast'!H27</f>
        <v>0</v>
      </c>
      <c r="I14" s="12">
        <f>'Gross Margins'!$C$20*'Sales Forecast'!I27</f>
        <v>0</v>
      </c>
      <c r="J14" s="12">
        <f>'Gross Margins'!$C$20*'Sales Forecast'!J27</f>
        <v>0</v>
      </c>
      <c r="K14" s="12">
        <f>'Gross Margins'!$C$20*'Sales Forecast'!K27</f>
        <v>0</v>
      </c>
      <c r="L14" s="12">
        <f>'Gross Margins'!$C$20*'Sales Forecast'!L27</f>
        <v>0</v>
      </c>
      <c r="M14" s="12">
        <f>'Gross Margins'!$C$20*'Sales Forecast'!M27</f>
        <v>0</v>
      </c>
      <c r="N14" s="12">
        <f>'Gross Margins'!$C$20*'Sales Forecast'!N27</f>
        <v>0</v>
      </c>
      <c r="O14" s="12">
        <f>SUM(C14:N14)</f>
        <v>0</v>
      </c>
    </row>
    <row r="15" spans="1:16" ht="12" customHeight="1" x14ac:dyDescent="0.2">
      <c r="B15" s="7" t="str">
        <f>B8</f>
        <v>Product / Service 2</v>
      </c>
      <c r="C15" s="12">
        <f>'Gross Margins'!$C$37*'Sales Forecast'!C28</f>
        <v>0</v>
      </c>
      <c r="D15" s="12">
        <f>'Gross Margins'!$C$37*'Sales Forecast'!D28</f>
        <v>0</v>
      </c>
      <c r="E15" s="12">
        <f>'Gross Margins'!$C$37*'Sales Forecast'!E28</f>
        <v>0</v>
      </c>
      <c r="F15" s="12">
        <f>'Gross Margins'!$C$37*'Sales Forecast'!F28</f>
        <v>0</v>
      </c>
      <c r="G15" s="12">
        <f>'Gross Margins'!$C$37*'Sales Forecast'!G28</f>
        <v>0</v>
      </c>
      <c r="H15" s="12">
        <f>'Gross Margins'!$C$37*'Sales Forecast'!H28</f>
        <v>0</v>
      </c>
      <c r="I15" s="12">
        <f>'Gross Margins'!$C$37*'Sales Forecast'!I28</f>
        <v>0</v>
      </c>
      <c r="J15" s="12">
        <f>'Gross Margins'!$C$37*'Sales Forecast'!J28</f>
        <v>0</v>
      </c>
      <c r="K15" s="12">
        <f>'Gross Margins'!$C$37*'Sales Forecast'!K28</f>
        <v>0</v>
      </c>
      <c r="L15" s="12">
        <f>'Gross Margins'!$C$37*'Sales Forecast'!L28</f>
        <v>0</v>
      </c>
      <c r="M15" s="12">
        <f>'Gross Margins'!$C$37*'Sales Forecast'!M28</f>
        <v>0</v>
      </c>
      <c r="N15" s="12">
        <f>'Gross Margins'!$C$37*'Sales Forecast'!N28</f>
        <v>0</v>
      </c>
      <c r="O15" s="12">
        <f>SUM(C15:N15)</f>
        <v>0</v>
      </c>
    </row>
    <row r="16" spans="1:16" ht="12" customHeight="1" x14ac:dyDescent="0.2">
      <c r="B16" s="7" t="str">
        <f>B9</f>
        <v>Product / Service 3</v>
      </c>
      <c r="C16" s="12">
        <f>'Gross Margins'!$C$54*'Sales Forecast'!C29</f>
        <v>0</v>
      </c>
      <c r="D16" s="12">
        <f>'Gross Margins'!$C$54*'Sales Forecast'!D29</f>
        <v>0</v>
      </c>
      <c r="E16" s="12">
        <f>'Gross Margins'!$C$54*'Sales Forecast'!E29</f>
        <v>0</v>
      </c>
      <c r="F16" s="12">
        <f>'Gross Margins'!$C$54*'Sales Forecast'!F29</f>
        <v>0</v>
      </c>
      <c r="G16" s="12">
        <f>'Gross Margins'!$C$54*'Sales Forecast'!G29</f>
        <v>0</v>
      </c>
      <c r="H16" s="12">
        <f>'Gross Margins'!$C$54*'Sales Forecast'!H29</f>
        <v>0</v>
      </c>
      <c r="I16" s="12">
        <f>'Gross Margins'!$C$54*'Sales Forecast'!I29</f>
        <v>0</v>
      </c>
      <c r="J16" s="12">
        <f>'Gross Margins'!$C$54*'Sales Forecast'!J29</f>
        <v>0</v>
      </c>
      <c r="K16" s="12">
        <f>'Gross Margins'!$C$54*'Sales Forecast'!K29</f>
        <v>0</v>
      </c>
      <c r="L16" s="12">
        <f>'Gross Margins'!$C$54*'Sales Forecast'!L29</f>
        <v>0</v>
      </c>
      <c r="M16" s="12">
        <f>'Gross Margins'!$C$54*'Sales Forecast'!M29</f>
        <v>0</v>
      </c>
      <c r="N16" s="12">
        <f>'Gross Margins'!$C$54*'Sales Forecast'!N29</f>
        <v>0</v>
      </c>
      <c r="O16" s="12">
        <f>SUM(C16:N16)</f>
        <v>0</v>
      </c>
    </row>
    <row r="17" spans="1:16" ht="14.25" customHeight="1" x14ac:dyDescent="0.35">
      <c r="B17" s="138" t="str">
        <f>B10</f>
        <v>Product / Service 4</v>
      </c>
      <c r="C17" s="140">
        <f>'Gross Margins'!$C$71*'Sales Forecast'!C30</f>
        <v>0</v>
      </c>
      <c r="D17" s="140">
        <f>'Gross Margins'!$C$71*'Sales Forecast'!D30</f>
        <v>0</v>
      </c>
      <c r="E17" s="140">
        <f>'Gross Margins'!$C$71*'Sales Forecast'!E30</f>
        <v>0</v>
      </c>
      <c r="F17" s="140">
        <f>'Gross Margins'!$C$71*'Sales Forecast'!F30</f>
        <v>0</v>
      </c>
      <c r="G17" s="140">
        <f>'Gross Margins'!$C$71*'Sales Forecast'!G30</f>
        <v>0</v>
      </c>
      <c r="H17" s="140">
        <f>'Gross Margins'!$C$71*'Sales Forecast'!H30</f>
        <v>0</v>
      </c>
      <c r="I17" s="140">
        <f>'Gross Margins'!$C$71*'Sales Forecast'!I30</f>
        <v>0</v>
      </c>
      <c r="J17" s="140">
        <f>'Gross Margins'!$C$71*'Sales Forecast'!J30</f>
        <v>0</v>
      </c>
      <c r="K17" s="140">
        <f>'Gross Margins'!$C$71*'Sales Forecast'!K30</f>
        <v>0</v>
      </c>
      <c r="L17" s="140">
        <f>'Gross Margins'!$C$71*'Sales Forecast'!L30</f>
        <v>0</v>
      </c>
      <c r="M17" s="140">
        <f>'Gross Margins'!$C$71*'Sales Forecast'!M30</f>
        <v>0</v>
      </c>
      <c r="N17" s="140">
        <f>'Gross Margins'!$C$71*'Sales Forecast'!N30</f>
        <v>0</v>
      </c>
      <c r="O17" s="140">
        <f>SUM(C17:N17)</f>
        <v>0</v>
      </c>
    </row>
    <row r="18" spans="1:16" ht="12" customHeight="1" x14ac:dyDescent="0.2">
      <c r="A18" s="6" t="s">
        <v>69</v>
      </c>
      <c r="C18" s="68">
        <f>SUM(C14:C17)</f>
        <v>0</v>
      </c>
      <c r="D18" s="68">
        <f t="shared" ref="D18:N18" si="1">SUM(D14:D17)</f>
        <v>0</v>
      </c>
      <c r="E18" s="68">
        <f t="shared" si="1"/>
        <v>0</v>
      </c>
      <c r="F18" s="68">
        <f t="shared" si="1"/>
        <v>0</v>
      </c>
      <c r="G18" s="68">
        <f t="shared" si="1"/>
        <v>0</v>
      </c>
      <c r="H18" s="68">
        <f t="shared" si="1"/>
        <v>0</v>
      </c>
      <c r="I18" s="68">
        <f t="shared" si="1"/>
        <v>0</v>
      </c>
      <c r="J18" s="68">
        <f t="shared" si="1"/>
        <v>0</v>
      </c>
      <c r="K18" s="68">
        <f t="shared" si="1"/>
        <v>0</v>
      </c>
      <c r="L18" s="68">
        <f t="shared" si="1"/>
        <v>0</v>
      </c>
      <c r="M18" s="68">
        <f t="shared" si="1"/>
        <v>0</v>
      </c>
      <c r="N18" s="68">
        <f t="shared" si="1"/>
        <v>0</v>
      </c>
      <c r="O18" s="68">
        <f>SUM(C18:N18)</f>
        <v>0</v>
      </c>
      <c r="P18" s="21">
        <f>IFERROR(O18/O$11,0)</f>
        <v>0</v>
      </c>
    </row>
    <row r="19" spans="1:16" ht="12" customHeight="1" x14ac:dyDescent="0.2"/>
    <row r="20" spans="1:16" ht="12" customHeight="1" x14ac:dyDescent="0.2">
      <c r="A20" s="6" t="s">
        <v>70</v>
      </c>
      <c r="C20" s="68">
        <f t="shared" ref="C20:N20" si="2">C11-C18</f>
        <v>0</v>
      </c>
      <c r="D20" s="68">
        <f t="shared" si="2"/>
        <v>0</v>
      </c>
      <c r="E20" s="68">
        <f t="shared" si="2"/>
        <v>0</v>
      </c>
      <c r="F20" s="68">
        <f t="shared" si="2"/>
        <v>0</v>
      </c>
      <c r="G20" s="68">
        <f t="shared" si="2"/>
        <v>0</v>
      </c>
      <c r="H20" s="68">
        <f t="shared" si="2"/>
        <v>0</v>
      </c>
      <c r="I20" s="68">
        <f t="shared" si="2"/>
        <v>0</v>
      </c>
      <c r="J20" s="68">
        <f t="shared" si="2"/>
        <v>0</v>
      </c>
      <c r="K20" s="68">
        <f t="shared" si="2"/>
        <v>0</v>
      </c>
      <c r="L20" s="68">
        <f t="shared" si="2"/>
        <v>0</v>
      </c>
      <c r="M20" s="68">
        <f t="shared" si="2"/>
        <v>0</v>
      </c>
      <c r="N20" s="68">
        <f t="shared" si="2"/>
        <v>0</v>
      </c>
      <c r="O20" s="68">
        <f>SUM(C20:N20)</f>
        <v>0</v>
      </c>
      <c r="P20" s="21">
        <f>IFERROR(O20/O$11,0)</f>
        <v>0</v>
      </c>
    </row>
    <row r="21" spans="1:16" ht="12" customHeight="1" x14ac:dyDescent="0.2"/>
    <row r="22" spans="1:16" ht="12" customHeight="1" x14ac:dyDescent="0.2">
      <c r="A22" s="6" t="s">
        <v>74</v>
      </c>
      <c r="C22" s="12"/>
      <c r="D22" s="12"/>
      <c r="E22" s="12"/>
      <c r="F22" s="12"/>
      <c r="G22" s="12"/>
      <c r="H22" s="12"/>
      <c r="I22" s="12"/>
      <c r="J22" s="12"/>
      <c r="K22" s="12"/>
      <c r="L22" s="12"/>
      <c r="M22" s="12"/>
      <c r="N22" s="12"/>
      <c r="O22" s="12"/>
    </row>
    <row r="23" spans="1:16" ht="12" customHeight="1" x14ac:dyDescent="0.2">
      <c r="B23" s="7" t="str">
        <f>'Monthly Budget'!B9</f>
        <v>Owner's Compensation</v>
      </c>
      <c r="C23" s="12">
        <f>'Monthly Budget'!I9</f>
        <v>0</v>
      </c>
      <c r="D23" s="12">
        <f>C23</f>
        <v>0</v>
      </c>
      <c r="E23" s="12">
        <f t="shared" ref="E23:N23" si="3">D23</f>
        <v>0</v>
      </c>
      <c r="F23" s="12">
        <f t="shared" si="3"/>
        <v>0</v>
      </c>
      <c r="G23" s="12">
        <f t="shared" si="3"/>
        <v>0</v>
      </c>
      <c r="H23" s="12">
        <f t="shared" si="3"/>
        <v>0</v>
      </c>
      <c r="I23" s="12">
        <f t="shared" si="3"/>
        <v>0</v>
      </c>
      <c r="J23" s="12">
        <f t="shared" si="3"/>
        <v>0</v>
      </c>
      <c r="K23" s="12">
        <f t="shared" si="3"/>
        <v>0</v>
      </c>
      <c r="L23" s="12">
        <f t="shared" si="3"/>
        <v>0</v>
      </c>
      <c r="M23" s="12">
        <f t="shared" si="3"/>
        <v>0</v>
      </c>
      <c r="N23" s="12">
        <f t="shared" si="3"/>
        <v>0</v>
      </c>
      <c r="O23" s="12">
        <f t="shared" ref="O23:O28" si="4">SUM(C23:N23)</f>
        <v>0</v>
      </c>
    </row>
    <row r="24" spans="1:16" ht="12" customHeight="1" x14ac:dyDescent="0.2">
      <c r="B24" s="7" t="str">
        <f>'Monthly Budget'!B10</f>
        <v>Salaries</v>
      </c>
      <c r="C24" s="12">
        <f>'Monthly Budget'!I10</f>
        <v>0</v>
      </c>
      <c r="D24" s="12">
        <f t="shared" ref="D24:N27" si="5">C24</f>
        <v>0</v>
      </c>
      <c r="E24" s="12">
        <f t="shared" si="5"/>
        <v>0</v>
      </c>
      <c r="F24" s="12">
        <f t="shared" si="5"/>
        <v>0</v>
      </c>
      <c r="G24" s="12">
        <f t="shared" si="5"/>
        <v>0</v>
      </c>
      <c r="H24" s="12">
        <f t="shared" si="5"/>
        <v>0</v>
      </c>
      <c r="I24" s="12">
        <f t="shared" si="5"/>
        <v>0</v>
      </c>
      <c r="J24" s="12">
        <f t="shared" si="5"/>
        <v>0</v>
      </c>
      <c r="K24" s="12">
        <f t="shared" si="5"/>
        <v>0</v>
      </c>
      <c r="L24" s="12">
        <f t="shared" si="5"/>
        <v>0</v>
      </c>
      <c r="M24" s="12">
        <f t="shared" si="5"/>
        <v>0</v>
      </c>
      <c r="N24" s="12">
        <f t="shared" si="5"/>
        <v>0</v>
      </c>
      <c r="O24" s="12">
        <f t="shared" si="4"/>
        <v>0</v>
      </c>
    </row>
    <row r="25" spans="1:16" ht="12" customHeight="1" x14ac:dyDescent="0.2">
      <c r="B25" s="27" t="s">
        <v>95</v>
      </c>
      <c r="C25" s="12">
        <f>SUM('Monthly Budget'!I11:'Monthly Budget'!I14)</f>
        <v>0</v>
      </c>
      <c r="D25" s="12">
        <f t="shared" si="5"/>
        <v>0</v>
      </c>
      <c r="E25" s="12">
        <f t="shared" si="5"/>
        <v>0</v>
      </c>
      <c r="F25" s="12">
        <f t="shared" si="5"/>
        <v>0</v>
      </c>
      <c r="G25" s="12">
        <f t="shared" si="5"/>
        <v>0</v>
      </c>
      <c r="H25" s="12">
        <f t="shared" si="5"/>
        <v>0</v>
      </c>
      <c r="I25" s="12">
        <f t="shared" si="5"/>
        <v>0</v>
      </c>
      <c r="J25" s="12">
        <f t="shared" si="5"/>
        <v>0</v>
      </c>
      <c r="K25" s="12">
        <f t="shared" si="5"/>
        <v>0</v>
      </c>
      <c r="L25" s="12">
        <f t="shared" si="5"/>
        <v>0</v>
      </c>
      <c r="M25" s="12">
        <f t="shared" si="5"/>
        <v>0</v>
      </c>
      <c r="N25" s="12">
        <f t="shared" si="5"/>
        <v>0</v>
      </c>
      <c r="O25" s="12">
        <f t="shared" si="4"/>
        <v>0</v>
      </c>
    </row>
    <row r="26" spans="1:16" ht="12" customHeight="1" x14ac:dyDescent="0.2">
      <c r="B26" s="7" t="str">
        <f>'Monthly Budget'!B15</f>
        <v>Worker's Compensation</v>
      </c>
      <c r="C26" s="12">
        <f>'Monthly Budget'!I15</f>
        <v>0</v>
      </c>
      <c r="D26" s="12">
        <f t="shared" si="5"/>
        <v>0</v>
      </c>
      <c r="E26" s="12">
        <f t="shared" si="5"/>
        <v>0</v>
      </c>
      <c r="F26" s="12">
        <f t="shared" si="5"/>
        <v>0</v>
      </c>
      <c r="G26" s="12">
        <f t="shared" si="5"/>
        <v>0</v>
      </c>
      <c r="H26" s="12">
        <f t="shared" si="5"/>
        <v>0</v>
      </c>
      <c r="I26" s="12">
        <f t="shared" si="5"/>
        <v>0</v>
      </c>
      <c r="J26" s="12">
        <f t="shared" si="5"/>
        <v>0</v>
      </c>
      <c r="K26" s="12">
        <f t="shared" si="5"/>
        <v>0</v>
      </c>
      <c r="L26" s="12">
        <f t="shared" si="5"/>
        <v>0</v>
      </c>
      <c r="M26" s="12">
        <f t="shared" si="5"/>
        <v>0</v>
      </c>
      <c r="N26" s="12">
        <f t="shared" si="5"/>
        <v>0</v>
      </c>
      <c r="O26" s="12">
        <f t="shared" si="4"/>
        <v>0</v>
      </c>
    </row>
    <row r="27" spans="1:16" ht="14.25" customHeight="1" x14ac:dyDescent="0.35">
      <c r="B27" s="7" t="str">
        <f>'Monthly Budget'!B16</f>
        <v>Employee Benefit Programs</v>
      </c>
      <c r="C27" s="31">
        <f>'Monthly Budget'!I16</f>
        <v>0</v>
      </c>
      <c r="D27" s="31">
        <f t="shared" si="5"/>
        <v>0</v>
      </c>
      <c r="E27" s="31">
        <f t="shared" si="5"/>
        <v>0</v>
      </c>
      <c r="F27" s="31">
        <f t="shared" si="5"/>
        <v>0</v>
      </c>
      <c r="G27" s="31">
        <f t="shared" si="5"/>
        <v>0</v>
      </c>
      <c r="H27" s="31">
        <f t="shared" si="5"/>
        <v>0</v>
      </c>
      <c r="I27" s="31">
        <f t="shared" si="5"/>
        <v>0</v>
      </c>
      <c r="J27" s="31">
        <f t="shared" si="5"/>
        <v>0</v>
      </c>
      <c r="K27" s="31">
        <f t="shared" si="5"/>
        <v>0</v>
      </c>
      <c r="L27" s="31">
        <f t="shared" si="5"/>
        <v>0</v>
      </c>
      <c r="M27" s="31">
        <f t="shared" si="5"/>
        <v>0</v>
      </c>
      <c r="N27" s="31">
        <f t="shared" si="5"/>
        <v>0</v>
      </c>
      <c r="O27" s="31">
        <f t="shared" si="4"/>
        <v>0</v>
      </c>
    </row>
    <row r="28" spans="1:16" ht="12" customHeight="1" x14ac:dyDescent="0.2">
      <c r="A28" s="6" t="s">
        <v>19</v>
      </c>
      <c r="C28" s="12">
        <f>SUM(C23:C27)</f>
        <v>0</v>
      </c>
      <c r="D28" s="12">
        <f>SUM(D23:D27)</f>
        <v>0</v>
      </c>
      <c r="E28" s="12">
        <f t="shared" ref="E28:N28" si="6">SUM(E23:E27)</f>
        <v>0</v>
      </c>
      <c r="F28" s="12">
        <f t="shared" si="6"/>
        <v>0</v>
      </c>
      <c r="G28" s="12">
        <f t="shared" si="6"/>
        <v>0</v>
      </c>
      <c r="H28" s="12">
        <f t="shared" si="6"/>
        <v>0</v>
      </c>
      <c r="I28" s="12">
        <f t="shared" si="6"/>
        <v>0</v>
      </c>
      <c r="J28" s="12">
        <f t="shared" si="6"/>
        <v>0</v>
      </c>
      <c r="K28" s="12">
        <f t="shared" si="6"/>
        <v>0</v>
      </c>
      <c r="L28" s="12">
        <f t="shared" si="6"/>
        <v>0</v>
      </c>
      <c r="M28" s="12">
        <f t="shared" si="6"/>
        <v>0</v>
      </c>
      <c r="N28" s="12">
        <f t="shared" si="6"/>
        <v>0</v>
      </c>
      <c r="O28" s="12">
        <f t="shared" si="4"/>
        <v>0</v>
      </c>
      <c r="P28" s="21">
        <f>IFERROR(O28/O$11,0)</f>
        <v>0</v>
      </c>
    </row>
    <row r="29" spans="1:16" ht="12" customHeight="1" x14ac:dyDescent="0.2">
      <c r="C29" s="12"/>
      <c r="D29" s="12"/>
      <c r="E29" s="12"/>
      <c r="F29" s="12"/>
      <c r="G29" s="12"/>
      <c r="H29" s="12"/>
      <c r="I29" s="12"/>
      <c r="J29" s="12"/>
      <c r="K29" s="12"/>
      <c r="L29" s="12"/>
      <c r="M29" s="12"/>
      <c r="N29" s="12"/>
      <c r="O29" s="12"/>
    </row>
    <row r="30" spans="1:16" ht="12" customHeight="1" x14ac:dyDescent="0.2">
      <c r="A30" s="6" t="s">
        <v>73</v>
      </c>
      <c r="C30" s="12"/>
      <c r="D30" s="12"/>
      <c r="E30" s="12"/>
      <c r="F30" s="12"/>
      <c r="G30" s="12"/>
      <c r="H30" s="12"/>
      <c r="I30" s="12"/>
      <c r="J30" s="12"/>
      <c r="K30" s="12"/>
      <c r="L30" s="12"/>
      <c r="M30" s="12"/>
      <c r="N30" s="12"/>
      <c r="O30" s="12"/>
    </row>
    <row r="31" spans="1:16" ht="12" customHeight="1" x14ac:dyDescent="0.2">
      <c r="B31" s="7" t="str">
        <f>'Monthly Budget'!B20</f>
        <v>Marketing &amp; Advertising</v>
      </c>
      <c r="C31" s="12">
        <f>'Monthly Budget'!$I20</f>
        <v>0</v>
      </c>
      <c r="D31" s="12">
        <f>'Monthly Budget'!$I20</f>
        <v>0</v>
      </c>
      <c r="E31" s="12">
        <f>'Monthly Budget'!$I20</f>
        <v>0</v>
      </c>
      <c r="F31" s="12">
        <f>'Monthly Budget'!$I20</f>
        <v>0</v>
      </c>
      <c r="G31" s="12">
        <f>'Monthly Budget'!$I20</f>
        <v>0</v>
      </c>
      <c r="H31" s="12">
        <f>'Monthly Budget'!$I20</f>
        <v>0</v>
      </c>
      <c r="I31" s="12">
        <f>'Monthly Budget'!$I20</f>
        <v>0</v>
      </c>
      <c r="J31" s="12">
        <f>'Monthly Budget'!$I20</f>
        <v>0</v>
      </c>
      <c r="K31" s="12">
        <f>'Monthly Budget'!$I20</f>
        <v>0</v>
      </c>
      <c r="L31" s="12">
        <f>'Monthly Budget'!$I20</f>
        <v>0</v>
      </c>
      <c r="M31" s="12">
        <f>'Monthly Budget'!$I20</f>
        <v>0</v>
      </c>
      <c r="N31" s="12">
        <f>'Monthly Budget'!$I20</f>
        <v>0</v>
      </c>
      <c r="O31" s="12">
        <f>SUM(C31:N31)</f>
        <v>0</v>
      </c>
    </row>
    <row r="32" spans="1:16" ht="12" customHeight="1" x14ac:dyDescent="0.2">
      <c r="B32" s="7" t="str">
        <f>'Monthly Budget'!B21</f>
        <v>Car and Truck Expenses</v>
      </c>
      <c r="C32" s="12">
        <f>'Monthly Budget'!$I21</f>
        <v>0</v>
      </c>
      <c r="D32" s="12">
        <f>'Monthly Budget'!$I21</f>
        <v>0</v>
      </c>
      <c r="E32" s="12">
        <f>'Monthly Budget'!$I21</f>
        <v>0</v>
      </c>
      <c r="F32" s="12">
        <f>'Monthly Budget'!$I21</f>
        <v>0</v>
      </c>
      <c r="G32" s="12">
        <f>'Monthly Budget'!$I21</f>
        <v>0</v>
      </c>
      <c r="H32" s="12">
        <f>'Monthly Budget'!$I21</f>
        <v>0</v>
      </c>
      <c r="I32" s="12">
        <f>'Monthly Budget'!$I21</f>
        <v>0</v>
      </c>
      <c r="J32" s="12">
        <f>'Monthly Budget'!$I21</f>
        <v>0</v>
      </c>
      <c r="K32" s="12">
        <f>'Monthly Budget'!$I21</f>
        <v>0</v>
      </c>
      <c r="L32" s="12">
        <f>'Monthly Budget'!$I21</f>
        <v>0</v>
      </c>
      <c r="M32" s="12">
        <f>'Monthly Budget'!$I21</f>
        <v>0</v>
      </c>
      <c r="N32" s="12">
        <f>'Monthly Budget'!$I21</f>
        <v>0</v>
      </c>
      <c r="O32" s="12">
        <f t="shared" ref="O32:O48" si="7">SUM(C32:N32)</f>
        <v>0</v>
      </c>
    </row>
    <row r="33" spans="1:16" ht="12" customHeight="1" x14ac:dyDescent="0.2">
      <c r="B33" s="190" t="s">
        <v>339</v>
      </c>
      <c r="C33" s="12">
        <f>'Cash Receipts and Disbursements'!$B$13*'Cash Receipts and Disbursements'!$B$14*C11</f>
        <v>0</v>
      </c>
      <c r="D33" s="12">
        <f>'Cash Receipts and Disbursements'!$B$13*'Cash Receipts and Disbursements'!$B$14*D11</f>
        <v>0</v>
      </c>
      <c r="E33" s="12">
        <f>'Cash Receipts and Disbursements'!$B$13*'Cash Receipts and Disbursements'!$B$14*E11</f>
        <v>0</v>
      </c>
      <c r="F33" s="12">
        <f>'Cash Receipts and Disbursements'!$B$13*'Cash Receipts and Disbursements'!$B$14*F11</f>
        <v>0</v>
      </c>
      <c r="G33" s="12">
        <f>'Cash Receipts and Disbursements'!$B$13*'Cash Receipts and Disbursements'!$B$14*G11</f>
        <v>0</v>
      </c>
      <c r="H33" s="12">
        <f>'Cash Receipts and Disbursements'!$B$13*'Cash Receipts and Disbursements'!$B$14*H11</f>
        <v>0</v>
      </c>
      <c r="I33" s="12">
        <f>'Cash Receipts and Disbursements'!$B$13*'Cash Receipts and Disbursements'!$B$14*I11</f>
        <v>0</v>
      </c>
      <c r="J33" s="12">
        <f>'Cash Receipts and Disbursements'!$B$13*'Cash Receipts and Disbursements'!$B$14*J11</f>
        <v>0</v>
      </c>
      <c r="K33" s="12">
        <f>'Cash Receipts and Disbursements'!$B$13*'Cash Receipts and Disbursements'!$B$14*K11</f>
        <v>0</v>
      </c>
      <c r="L33" s="12">
        <f>'Cash Receipts and Disbursements'!$B$13*'Cash Receipts and Disbursements'!$B$14*L11</f>
        <v>0</v>
      </c>
      <c r="M33" s="12">
        <f>'Cash Receipts and Disbursements'!$B$13*'Cash Receipts and Disbursements'!$B$14*M11</f>
        <v>0</v>
      </c>
      <c r="N33" s="12">
        <f>'Cash Receipts and Disbursements'!$B$13*'Cash Receipts and Disbursements'!$B$14*N11</f>
        <v>0</v>
      </c>
      <c r="O33" s="12">
        <f t="shared" si="7"/>
        <v>0</v>
      </c>
    </row>
    <row r="34" spans="1:16" ht="12" customHeight="1" x14ac:dyDescent="0.2">
      <c r="B34" s="7" t="str">
        <f>'Monthly Budget'!B22</f>
        <v>Insurance</v>
      </c>
      <c r="C34" s="12">
        <f>'Monthly Budget'!$I22</f>
        <v>0</v>
      </c>
      <c r="D34" s="12">
        <f>'Monthly Budget'!$I22</f>
        <v>0</v>
      </c>
      <c r="E34" s="12">
        <f>'Monthly Budget'!$I22</f>
        <v>0</v>
      </c>
      <c r="F34" s="12">
        <f>'Monthly Budget'!$I22</f>
        <v>0</v>
      </c>
      <c r="G34" s="12">
        <f>'Monthly Budget'!$I22</f>
        <v>0</v>
      </c>
      <c r="H34" s="12">
        <f>'Monthly Budget'!$I22</f>
        <v>0</v>
      </c>
      <c r="I34" s="12">
        <f>'Monthly Budget'!$I22</f>
        <v>0</v>
      </c>
      <c r="J34" s="12">
        <f>'Monthly Budget'!$I22</f>
        <v>0</v>
      </c>
      <c r="K34" s="12">
        <f>'Monthly Budget'!$I22</f>
        <v>0</v>
      </c>
      <c r="L34" s="12">
        <f>'Monthly Budget'!$I22</f>
        <v>0</v>
      </c>
      <c r="M34" s="12">
        <f>'Monthly Budget'!$I22</f>
        <v>0</v>
      </c>
      <c r="N34" s="12">
        <f>'Monthly Budget'!$I22</f>
        <v>0</v>
      </c>
      <c r="O34" s="12">
        <f t="shared" si="7"/>
        <v>0</v>
      </c>
    </row>
    <row r="35" spans="1:16" ht="12" customHeight="1" x14ac:dyDescent="0.2">
      <c r="B35" s="7" t="str">
        <f>'Monthly Budget'!B23</f>
        <v>Legal and Accounting Fees</v>
      </c>
      <c r="C35" s="12">
        <f>'Monthly Budget'!$I23</f>
        <v>0</v>
      </c>
      <c r="D35" s="12">
        <f>'Monthly Budget'!$I23</f>
        <v>0</v>
      </c>
      <c r="E35" s="12">
        <f>'Monthly Budget'!$I23</f>
        <v>0</v>
      </c>
      <c r="F35" s="12">
        <f>'Monthly Budget'!$I23</f>
        <v>0</v>
      </c>
      <c r="G35" s="12">
        <f>'Monthly Budget'!$I23</f>
        <v>0</v>
      </c>
      <c r="H35" s="12">
        <f>'Monthly Budget'!$I23</f>
        <v>0</v>
      </c>
      <c r="I35" s="12">
        <f>'Monthly Budget'!$I23</f>
        <v>0</v>
      </c>
      <c r="J35" s="12">
        <f>'Monthly Budget'!$I23</f>
        <v>0</v>
      </c>
      <c r="K35" s="12">
        <f>'Monthly Budget'!$I23</f>
        <v>0</v>
      </c>
      <c r="L35" s="12">
        <f>'Monthly Budget'!$I23</f>
        <v>0</v>
      </c>
      <c r="M35" s="12">
        <f>'Monthly Budget'!$I23</f>
        <v>0</v>
      </c>
      <c r="N35" s="12">
        <f>'Monthly Budget'!$I23</f>
        <v>0</v>
      </c>
      <c r="O35" s="12">
        <f t="shared" si="7"/>
        <v>0</v>
      </c>
    </row>
    <row r="36" spans="1:16" ht="12" customHeight="1" x14ac:dyDescent="0.2">
      <c r="B36" s="7" t="str">
        <f>'Monthly Budget'!B24</f>
        <v>Office Expenses</v>
      </c>
      <c r="C36" s="12">
        <f>'Monthly Budget'!$I24</f>
        <v>0</v>
      </c>
      <c r="D36" s="12">
        <f>'Monthly Budget'!$I24</f>
        <v>0</v>
      </c>
      <c r="E36" s="12">
        <f>'Monthly Budget'!$I24</f>
        <v>0</v>
      </c>
      <c r="F36" s="12">
        <f>'Monthly Budget'!$I24</f>
        <v>0</v>
      </c>
      <c r="G36" s="12">
        <f>'Monthly Budget'!$I24</f>
        <v>0</v>
      </c>
      <c r="H36" s="12">
        <f>'Monthly Budget'!$I24</f>
        <v>0</v>
      </c>
      <c r="I36" s="12">
        <f>'Monthly Budget'!$I24</f>
        <v>0</v>
      </c>
      <c r="J36" s="12">
        <f>'Monthly Budget'!$I24</f>
        <v>0</v>
      </c>
      <c r="K36" s="12">
        <f>'Monthly Budget'!$I24</f>
        <v>0</v>
      </c>
      <c r="L36" s="12">
        <f>'Monthly Budget'!$I24</f>
        <v>0</v>
      </c>
      <c r="M36" s="12">
        <f>'Monthly Budget'!$I24</f>
        <v>0</v>
      </c>
      <c r="N36" s="12">
        <f>'Monthly Budget'!$I24</f>
        <v>0</v>
      </c>
      <c r="O36" s="12">
        <f t="shared" si="7"/>
        <v>0</v>
      </c>
    </row>
    <row r="37" spans="1:16" ht="12" customHeight="1" x14ac:dyDescent="0.2">
      <c r="B37" s="7" t="str">
        <f>'Monthly Budget'!B25</f>
        <v>Postage and Shipping</v>
      </c>
      <c r="C37" s="12">
        <f>'Monthly Budget'!$I25</f>
        <v>0</v>
      </c>
      <c r="D37" s="12">
        <f>'Monthly Budget'!$I25</f>
        <v>0</v>
      </c>
      <c r="E37" s="12">
        <f>'Monthly Budget'!$I25</f>
        <v>0</v>
      </c>
      <c r="F37" s="12">
        <f>'Monthly Budget'!$I25</f>
        <v>0</v>
      </c>
      <c r="G37" s="12">
        <f>'Monthly Budget'!$I25</f>
        <v>0</v>
      </c>
      <c r="H37" s="12">
        <f>'Monthly Budget'!$I25</f>
        <v>0</v>
      </c>
      <c r="I37" s="12">
        <f>'Monthly Budget'!$I25</f>
        <v>0</v>
      </c>
      <c r="J37" s="12">
        <f>'Monthly Budget'!$I25</f>
        <v>0</v>
      </c>
      <c r="K37" s="12">
        <f>'Monthly Budget'!$I25</f>
        <v>0</v>
      </c>
      <c r="L37" s="12">
        <f>'Monthly Budget'!$I25</f>
        <v>0</v>
      </c>
      <c r="M37" s="12">
        <f>'Monthly Budget'!$I25</f>
        <v>0</v>
      </c>
      <c r="N37" s="12">
        <f>'Monthly Budget'!$I25</f>
        <v>0</v>
      </c>
      <c r="O37" s="12">
        <f t="shared" si="7"/>
        <v>0</v>
      </c>
    </row>
    <row r="38" spans="1:16" ht="12" customHeight="1" x14ac:dyDescent="0.2">
      <c r="B38" s="7" t="str">
        <f>'Monthly Budget'!B26</f>
        <v>Rent on Business Property</v>
      </c>
      <c r="C38" s="12">
        <f>'Monthly Budget'!$I26</f>
        <v>0</v>
      </c>
      <c r="D38" s="12">
        <f>'Monthly Budget'!$I26</f>
        <v>0</v>
      </c>
      <c r="E38" s="12">
        <f>'Monthly Budget'!$I26</f>
        <v>0</v>
      </c>
      <c r="F38" s="12">
        <f>'Monthly Budget'!$I26</f>
        <v>0</v>
      </c>
      <c r="G38" s="12">
        <f>'Monthly Budget'!$I26</f>
        <v>0</v>
      </c>
      <c r="H38" s="12">
        <f>'Monthly Budget'!$I26</f>
        <v>0</v>
      </c>
      <c r="I38" s="12">
        <f>'Monthly Budget'!$I26</f>
        <v>0</v>
      </c>
      <c r="J38" s="12">
        <f>'Monthly Budget'!$I26</f>
        <v>0</v>
      </c>
      <c r="K38" s="12">
        <f>'Monthly Budget'!$I26</f>
        <v>0</v>
      </c>
      <c r="L38" s="12">
        <f>'Monthly Budget'!$I26</f>
        <v>0</v>
      </c>
      <c r="M38" s="12">
        <f>'Monthly Budget'!$I26</f>
        <v>0</v>
      </c>
      <c r="N38" s="12">
        <f>'Monthly Budget'!$I26</f>
        <v>0</v>
      </c>
      <c r="O38" s="12">
        <f t="shared" si="7"/>
        <v>0</v>
      </c>
    </row>
    <row r="39" spans="1:16" ht="12" customHeight="1" x14ac:dyDescent="0.2">
      <c r="B39" s="7" t="str">
        <f>'Monthly Budget'!B27</f>
        <v>Rent on Equipment</v>
      </c>
      <c r="C39" s="12">
        <f>'Monthly Budget'!$I27</f>
        <v>0</v>
      </c>
      <c r="D39" s="12">
        <f>'Monthly Budget'!$I27</f>
        <v>0</v>
      </c>
      <c r="E39" s="12">
        <f>'Monthly Budget'!$I27</f>
        <v>0</v>
      </c>
      <c r="F39" s="12">
        <f>'Monthly Budget'!$I27</f>
        <v>0</v>
      </c>
      <c r="G39" s="12">
        <f>'Monthly Budget'!$I27</f>
        <v>0</v>
      </c>
      <c r="H39" s="12">
        <f>'Monthly Budget'!$I27</f>
        <v>0</v>
      </c>
      <c r="I39" s="12">
        <f>'Monthly Budget'!$I27</f>
        <v>0</v>
      </c>
      <c r="J39" s="12">
        <f>'Monthly Budget'!$I27</f>
        <v>0</v>
      </c>
      <c r="K39" s="12">
        <f>'Monthly Budget'!$I27</f>
        <v>0</v>
      </c>
      <c r="L39" s="12">
        <f>'Monthly Budget'!$I27</f>
        <v>0</v>
      </c>
      <c r="M39" s="12">
        <f>'Monthly Budget'!$I27</f>
        <v>0</v>
      </c>
      <c r="N39" s="12">
        <f>'Monthly Budget'!$I27</f>
        <v>0</v>
      </c>
      <c r="O39" s="12">
        <f t="shared" si="7"/>
        <v>0</v>
      </c>
    </row>
    <row r="40" spans="1:16" ht="12" customHeight="1" x14ac:dyDescent="0.2">
      <c r="B40" s="7" t="str">
        <f>'Monthly Budget'!B28</f>
        <v>Repairs</v>
      </c>
      <c r="C40" s="12">
        <f>'Monthly Budget'!$I28</f>
        <v>0</v>
      </c>
      <c r="D40" s="12">
        <f>'Monthly Budget'!$I28</f>
        <v>0</v>
      </c>
      <c r="E40" s="12">
        <f>'Monthly Budget'!$I28</f>
        <v>0</v>
      </c>
      <c r="F40" s="12">
        <f>'Monthly Budget'!$I28</f>
        <v>0</v>
      </c>
      <c r="G40" s="12">
        <f>'Monthly Budget'!$I28</f>
        <v>0</v>
      </c>
      <c r="H40" s="12">
        <f>'Monthly Budget'!$I28</f>
        <v>0</v>
      </c>
      <c r="I40" s="12">
        <f>'Monthly Budget'!$I28</f>
        <v>0</v>
      </c>
      <c r="J40" s="12">
        <f>'Monthly Budget'!$I28</f>
        <v>0</v>
      </c>
      <c r="K40" s="12">
        <f>'Monthly Budget'!$I28</f>
        <v>0</v>
      </c>
      <c r="L40" s="12">
        <f>'Monthly Budget'!$I28</f>
        <v>0</v>
      </c>
      <c r="M40" s="12">
        <f>'Monthly Budget'!$I28</f>
        <v>0</v>
      </c>
      <c r="N40" s="12">
        <f>'Monthly Budget'!$I28</f>
        <v>0</v>
      </c>
      <c r="O40" s="12">
        <f t="shared" si="7"/>
        <v>0</v>
      </c>
    </row>
    <row r="41" spans="1:16" ht="12" customHeight="1" x14ac:dyDescent="0.2">
      <c r="B41" s="7" t="str">
        <f>'Monthly Budget'!B29</f>
        <v>Supplies</v>
      </c>
      <c r="C41" s="12">
        <f>'Monthly Budget'!$I29</f>
        <v>0</v>
      </c>
      <c r="D41" s="12">
        <f>'Monthly Budget'!$I29</f>
        <v>0</v>
      </c>
      <c r="E41" s="12">
        <f>'Monthly Budget'!$I29</f>
        <v>0</v>
      </c>
      <c r="F41" s="12">
        <f>'Monthly Budget'!$I29</f>
        <v>0</v>
      </c>
      <c r="G41" s="12">
        <f>'Monthly Budget'!$I29</f>
        <v>0</v>
      </c>
      <c r="H41" s="12">
        <f>'Monthly Budget'!$I29</f>
        <v>0</v>
      </c>
      <c r="I41" s="12">
        <f>'Monthly Budget'!$I29</f>
        <v>0</v>
      </c>
      <c r="J41" s="12">
        <f>'Monthly Budget'!$I29</f>
        <v>0</v>
      </c>
      <c r="K41" s="12">
        <f>'Monthly Budget'!$I29</f>
        <v>0</v>
      </c>
      <c r="L41" s="12">
        <f>'Monthly Budget'!$I29</f>
        <v>0</v>
      </c>
      <c r="M41" s="12">
        <f>'Monthly Budget'!$I29</f>
        <v>0</v>
      </c>
      <c r="N41" s="12">
        <f>'Monthly Budget'!$I29</f>
        <v>0</v>
      </c>
      <c r="O41" s="12">
        <f t="shared" si="7"/>
        <v>0</v>
      </c>
    </row>
    <row r="42" spans="1:16" ht="12" customHeight="1" x14ac:dyDescent="0.2">
      <c r="B42" s="7" t="str">
        <f>'Monthly Budget'!B30</f>
        <v>Telephone &amp; Internet</v>
      </c>
      <c r="C42" s="12">
        <f>'Monthly Budget'!$I30</f>
        <v>0</v>
      </c>
      <c r="D42" s="12">
        <f>'Monthly Budget'!$I30</f>
        <v>0</v>
      </c>
      <c r="E42" s="12">
        <f>'Monthly Budget'!$I30</f>
        <v>0</v>
      </c>
      <c r="F42" s="12">
        <f>'Monthly Budget'!$I30</f>
        <v>0</v>
      </c>
      <c r="G42" s="12">
        <f>'Monthly Budget'!$I30</f>
        <v>0</v>
      </c>
      <c r="H42" s="12">
        <f>'Monthly Budget'!$I30</f>
        <v>0</v>
      </c>
      <c r="I42" s="12">
        <f>'Monthly Budget'!$I30</f>
        <v>0</v>
      </c>
      <c r="J42" s="12">
        <f>'Monthly Budget'!$I30</f>
        <v>0</v>
      </c>
      <c r="K42" s="12">
        <f>'Monthly Budget'!$I30</f>
        <v>0</v>
      </c>
      <c r="L42" s="12">
        <f>'Monthly Budget'!$I30</f>
        <v>0</v>
      </c>
      <c r="M42" s="12">
        <f>'Monthly Budget'!$I30</f>
        <v>0</v>
      </c>
      <c r="N42" s="12">
        <f>'Monthly Budget'!$I30</f>
        <v>0</v>
      </c>
      <c r="O42" s="12">
        <f t="shared" si="7"/>
        <v>0</v>
      </c>
    </row>
    <row r="43" spans="1:16" ht="12" customHeight="1" x14ac:dyDescent="0.2">
      <c r="B43" s="7" t="str">
        <f>'Monthly Budget'!B31</f>
        <v>Travel</v>
      </c>
      <c r="C43" s="12">
        <f>'Monthly Budget'!$I31</f>
        <v>0</v>
      </c>
      <c r="D43" s="12">
        <f>'Monthly Budget'!$I31</f>
        <v>0</v>
      </c>
      <c r="E43" s="12">
        <f>'Monthly Budget'!$I31</f>
        <v>0</v>
      </c>
      <c r="F43" s="12">
        <f>'Monthly Budget'!$I31</f>
        <v>0</v>
      </c>
      <c r="G43" s="12">
        <f>'Monthly Budget'!$I31</f>
        <v>0</v>
      </c>
      <c r="H43" s="12">
        <f>'Monthly Budget'!$I31</f>
        <v>0</v>
      </c>
      <c r="I43" s="12">
        <f>'Monthly Budget'!$I31</f>
        <v>0</v>
      </c>
      <c r="J43" s="12">
        <f>'Monthly Budget'!$I31</f>
        <v>0</v>
      </c>
      <c r="K43" s="12">
        <f>'Monthly Budget'!$I31</f>
        <v>0</v>
      </c>
      <c r="L43" s="12">
        <f>'Monthly Budget'!$I31</f>
        <v>0</v>
      </c>
      <c r="M43" s="12">
        <f>'Monthly Budget'!$I31</f>
        <v>0</v>
      </c>
      <c r="N43" s="12">
        <f>'Monthly Budget'!$I31</f>
        <v>0</v>
      </c>
      <c r="O43" s="12">
        <f t="shared" si="7"/>
        <v>0</v>
      </c>
    </row>
    <row r="44" spans="1:16" ht="12" customHeight="1" x14ac:dyDescent="0.2">
      <c r="B44" s="7" t="str">
        <f>'Monthly Budget'!B32</f>
        <v>Utilities</v>
      </c>
      <c r="C44" s="12">
        <f>'Monthly Budget'!$I32</f>
        <v>0</v>
      </c>
      <c r="D44" s="12">
        <f>'Monthly Budget'!$I32</f>
        <v>0</v>
      </c>
      <c r="E44" s="12">
        <f>'Monthly Budget'!$I32</f>
        <v>0</v>
      </c>
      <c r="F44" s="12">
        <f>'Monthly Budget'!$I32</f>
        <v>0</v>
      </c>
      <c r="G44" s="12">
        <f>'Monthly Budget'!$I32</f>
        <v>0</v>
      </c>
      <c r="H44" s="12">
        <f>'Monthly Budget'!$I32</f>
        <v>0</v>
      </c>
      <c r="I44" s="12">
        <f>'Monthly Budget'!$I32</f>
        <v>0</v>
      </c>
      <c r="J44" s="12">
        <f>'Monthly Budget'!$I32</f>
        <v>0</v>
      </c>
      <c r="K44" s="12">
        <f>'Monthly Budget'!$I32</f>
        <v>0</v>
      </c>
      <c r="L44" s="12">
        <f>'Monthly Budget'!$I32</f>
        <v>0</v>
      </c>
      <c r="M44" s="12">
        <f>'Monthly Budget'!$I32</f>
        <v>0</v>
      </c>
      <c r="N44" s="12">
        <f>'Monthly Budget'!$I32</f>
        <v>0</v>
      </c>
      <c r="O44" s="12">
        <f t="shared" si="7"/>
        <v>0</v>
      </c>
    </row>
    <row r="45" spans="1:16" ht="12" customHeight="1" x14ac:dyDescent="0.2">
      <c r="B45" s="7" t="str">
        <f>'Monthly Budget'!B33</f>
        <v>Miscellaneous Expenses</v>
      </c>
      <c r="C45" s="12">
        <f>'Monthly Budget'!$I33</f>
        <v>0</v>
      </c>
      <c r="D45" s="12">
        <f>'Monthly Budget'!$I33</f>
        <v>0</v>
      </c>
      <c r="E45" s="12">
        <f>'Monthly Budget'!$I33</f>
        <v>0</v>
      </c>
      <c r="F45" s="12">
        <f>'Monthly Budget'!$I33</f>
        <v>0</v>
      </c>
      <c r="G45" s="12">
        <f>'Monthly Budget'!$I33</f>
        <v>0</v>
      </c>
      <c r="H45" s="12">
        <f>'Monthly Budget'!$I33</f>
        <v>0</v>
      </c>
      <c r="I45" s="12">
        <f>'Monthly Budget'!$I33</f>
        <v>0</v>
      </c>
      <c r="J45" s="12">
        <f>'Monthly Budget'!$I33</f>
        <v>0</v>
      </c>
      <c r="K45" s="12">
        <f>'Monthly Budget'!$I33</f>
        <v>0</v>
      </c>
      <c r="L45" s="12">
        <f>'Monthly Budget'!$I33</f>
        <v>0</v>
      </c>
      <c r="M45" s="12">
        <f>'Monthly Budget'!$I33</f>
        <v>0</v>
      </c>
      <c r="N45" s="12">
        <f>'Monthly Budget'!$I33</f>
        <v>0</v>
      </c>
      <c r="O45" s="29">
        <f t="shared" si="7"/>
        <v>0</v>
      </c>
    </row>
    <row r="46" spans="1:16" ht="12" customHeight="1" x14ac:dyDescent="0.2">
      <c r="B46" s="7" t="str">
        <f>'Yr 1 Income Statement'!B46</f>
        <v>Amortized Start-up Expenses</v>
      </c>
      <c r="C46" s="29">
        <f>IF('Required Funds'!$D$30&gt;0,'Required Funds'!$G$30,0)</f>
        <v>0</v>
      </c>
      <c r="D46" s="29">
        <f>C46</f>
        <v>0</v>
      </c>
      <c r="E46" s="29">
        <f t="shared" ref="E46:N46" si="8">D46</f>
        <v>0</v>
      </c>
      <c r="F46" s="29">
        <f t="shared" si="8"/>
        <v>0</v>
      </c>
      <c r="G46" s="29">
        <f t="shared" si="8"/>
        <v>0</v>
      </c>
      <c r="H46" s="29">
        <f t="shared" si="8"/>
        <v>0</v>
      </c>
      <c r="I46" s="29">
        <f t="shared" si="8"/>
        <v>0</v>
      </c>
      <c r="J46" s="29">
        <f t="shared" si="8"/>
        <v>0</v>
      </c>
      <c r="K46" s="29">
        <f t="shared" si="8"/>
        <v>0</v>
      </c>
      <c r="L46" s="29">
        <f t="shared" si="8"/>
        <v>0</v>
      </c>
      <c r="M46" s="29">
        <f t="shared" si="8"/>
        <v>0</v>
      </c>
      <c r="N46" s="29">
        <f t="shared" si="8"/>
        <v>0</v>
      </c>
      <c r="O46" s="29">
        <f>SUM(C46:N46)</f>
        <v>0</v>
      </c>
    </row>
    <row r="47" spans="1:16" ht="14.25" customHeight="1" x14ac:dyDescent="0.35">
      <c r="B47" s="27" t="s">
        <v>34</v>
      </c>
      <c r="C47" s="31">
        <f>'Required Funds'!G17</f>
        <v>0</v>
      </c>
      <c r="D47" s="31">
        <f>C47</f>
        <v>0</v>
      </c>
      <c r="E47" s="31">
        <f>'Monthly Budget'!$C35</f>
        <v>0</v>
      </c>
      <c r="F47" s="31">
        <f>'Monthly Budget'!$C35</f>
        <v>0</v>
      </c>
      <c r="G47" s="31">
        <f>'Monthly Budget'!$C35</f>
        <v>0</v>
      </c>
      <c r="H47" s="31">
        <f>'Monthly Budget'!$C35</f>
        <v>0</v>
      </c>
      <c r="I47" s="31">
        <f>'Monthly Budget'!$C35</f>
        <v>0</v>
      </c>
      <c r="J47" s="31">
        <f>'Monthly Budget'!$C35</f>
        <v>0</v>
      </c>
      <c r="K47" s="31">
        <f>'Monthly Budget'!$C35</f>
        <v>0</v>
      </c>
      <c r="L47" s="31">
        <f>'Monthly Budget'!$C35</f>
        <v>0</v>
      </c>
      <c r="M47" s="31">
        <f>'Monthly Budget'!$C35</f>
        <v>0</v>
      </c>
      <c r="N47" s="31">
        <f>'Monthly Budget'!$C35</f>
        <v>0</v>
      </c>
      <c r="O47" s="31">
        <f t="shared" si="7"/>
        <v>0</v>
      </c>
    </row>
    <row r="48" spans="1:16" ht="12" customHeight="1" x14ac:dyDescent="0.2">
      <c r="A48" s="6" t="s">
        <v>21</v>
      </c>
      <c r="C48" s="68">
        <f>SUM(C31:C47)</f>
        <v>0</v>
      </c>
      <c r="D48" s="68">
        <f t="shared" ref="D48:N48" si="9">SUM(D31:D47)</f>
        <v>0</v>
      </c>
      <c r="E48" s="68">
        <f t="shared" si="9"/>
        <v>0</v>
      </c>
      <c r="F48" s="68">
        <f t="shared" si="9"/>
        <v>0</v>
      </c>
      <c r="G48" s="68">
        <f t="shared" si="9"/>
        <v>0</v>
      </c>
      <c r="H48" s="68">
        <f t="shared" si="9"/>
        <v>0</v>
      </c>
      <c r="I48" s="68">
        <f t="shared" si="9"/>
        <v>0</v>
      </c>
      <c r="J48" s="68">
        <f t="shared" si="9"/>
        <v>0</v>
      </c>
      <c r="K48" s="68">
        <f t="shared" si="9"/>
        <v>0</v>
      </c>
      <c r="L48" s="68">
        <f t="shared" si="9"/>
        <v>0</v>
      </c>
      <c r="M48" s="68">
        <f t="shared" si="9"/>
        <v>0</v>
      </c>
      <c r="N48" s="68">
        <f t="shared" si="9"/>
        <v>0</v>
      </c>
      <c r="O48" s="12">
        <f t="shared" si="7"/>
        <v>0</v>
      </c>
      <c r="P48" s="21">
        <f>IFERROR(O48/O$11,0)</f>
        <v>0</v>
      </c>
    </row>
    <row r="49" spans="1:16" ht="12" customHeight="1" x14ac:dyDescent="0.2"/>
    <row r="50" spans="1:16" ht="12" customHeight="1" x14ac:dyDescent="0.2">
      <c r="A50" s="6" t="s">
        <v>72</v>
      </c>
      <c r="C50" s="212">
        <v>25</v>
      </c>
      <c r="D50" s="212">
        <v>26</v>
      </c>
      <c r="E50" s="212">
        <v>27</v>
      </c>
      <c r="F50" s="212">
        <v>28</v>
      </c>
      <c r="G50" s="212">
        <v>29</v>
      </c>
      <c r="H50" s="212">
        <v>30</v>
      </c>
      <c r="I50" s="212">
        <v>31</v>
      </c>
      <c r="J50" s="212">
        <v>32</v>
      </c>
      <c r="K50" s="212">
        <v>33</v>
      </c>
      <c r="L50" s="212">
        <v>34</v>
      </c>
      <c r="M50" s="212">
        <v>35</v>
      </c>
      <c r="N50" s="212">
        <v>36</v>
      </c>
    </row>
    <row r="51" spans="1:16" ht="12" customHeight="1" x14ac:dyDescent="0.2">
      <c r="B51" s="27" t="s">
        <v>97</v>
      </c>
      <c r="C51" s="12">
        <f>IFERROR(ABS(IPMT('Sources of Capital'!$B$22/12,C$50,'Sources of Capital'!$B$23,'Sources of Capital'!$B$21)),0)+IFERROR(ABS(IPMT('Opening Balance Sheet'!$D$27/12,C$50,'Opening Balance Sheet'!$E$27,'Opening Balance Sheet'!$B$27)),0)</f>
        <v>0</v>
      </c>
      <c r="D51" s="12">
        <f>IFERROR(ABS(IPMT('Sources of Capital'!$B$22/12,D$50,'Sources of Capital'!$B$23,'Sources of Capital'!$B$21)),0)+IFERROR(ABS(IPMT('Opening Balance Sheet'!$D$27/12,D$50,'Opening Balance Sheet'!$E$27,'Opening Balance Sheet'!$B$27)),0)</f>
        <v>0</v>
      </c>
      <c r="E51" s="12">
        <f>IFERROR(ABS(IPMT('Sources of Capital'!$B$22/12,E$50,'Sources of Capital'!$B$23,'Sources of Capital'!$B$21)),0)+IFERROR(ABS(IPMT('Opening Balance Sheet'!$D$27/12,E$50,'Opening Balance Sheet'!$E$27,'Opening Balance Sheet'!$B$27)),0)</f>
        <v>0</v>
      </c>
      <c r="F51" s="12">
        <f>IFERROR(ABS(IPMT('Sources of Capital'!$B$22/12,F$50,'Sources of Capital'!$B$23,'Sources of Capital'!$B$21)),0)+IFERROR(ABS(IPMT('Opening Balance Sheet'!$D$27/12,F$50,'Opening Balance Sheet'!$E$27,'Opening Balance Sheet'!$B$27)),0)</f>
        <v>0</v>
      </c>
      <c r="G51" s="12">
        <f>IFERROR(ABS(IPMT('Sources of Capital'!$B$22/12,G$50,'Sources of Capital'!$B$23,'Sources of Capital'!$B$21)),0)+IFERROR(ABS(IPMT('Opening Balance Sheet'!$D$27/12,G$50,'Opening Balance Sheet'!$E$27,'Opening Balance Sheet'!$B$27)),0)</f>
        <v>0</v>
      </c>
      <c r="H51" s="12">
        <f>IFERROR(ABS(IPMT('Sources of Capital'!$B$22/12,H$50,'Sources of Capital'!$B$23,'Sources of Capital'!$B$21)),0)+IFERROR(ABS(IPMT('Opening Balance Sheet'!$D$27/12,H$50,'Opening Balance Sheet'!$E$27,'Opening Balance Sheet'!$B$27)),0)</f>
        <v>0</v>
      </c>
      <c r="I51" s="12">
        <f>IFERROR(ABS(IPMT('Sources of Capital'!$B$22/12,I$50,'Sources of Capital'!$B$23,'Sources of Capital'!$B$21)),0)+IFERROR(ABS(IPMT('Opening Balance Sheet'!$D$27/12,I$50,'Opening Balance Sheet'!$E$27,'Opening Balance Sheet'!$B$27)),0)</f>
        <v>0</v>
      </c>
      <c r="J51" s="12">
        <f>IFERROR(ABS(IPMT('Sources of Capital'!$B$22/12,J$50,'Sources of Capital'!$B$23,'Sources of Capital'!$B$21)),0)+IFERROR(ABS(IPMT('Opening Balance Sheet'!$D$27/12,J$50,'Opening Balance Sheet'!$E$27,'Opening Balance Sheet'!$B$27)),0)</f>
        <v>0</v>
      </c>
      <c r="K51" s="12">
        <f>IFERROR(ABS(IPMT('Sources of Capital'!$B$22/12,K$50,'Sources of Capital'!$B$23,'Sources of Capital'!$B$21)),0)+IFERROR(ABS(IPMT('Opening Balance Sheet'!$D$27/12,K$50,'Opening Balance Sheet'!$E$27,'Opening Balance Sheet'!$B$27)),0)</f>
        <v>0</v>
      </c>
      <c r="L51" s="12">
        <f>IFERROR(ABS(IPMT('Sources of Capital'!$B$22/12,L$50,'Sources of Capital'!$B$23,'Sources of Capital'!$B$21)),0)+IFERROR(ABS(IPMT('Opening Balance Sheet'!$D$27/12,L$50,'Opening Balance Sheet'!$E$27,'Opening Balance Sheet'!$B$27)),0)</f>
        <v>0</v>
      </c>
      <c r="M51" s="12">
        <f>IFERROR(ABS(IPMT('Sources of Capital'!$B$22/12,M$50,'Sources of Capital'!$B$23,'Sources of Capital'!$B$21)),0)+IFERROR(ABS(IPMT('Opening Balance Sheet'!$D$27/12,M$50,'Opening Balance Sheet'!$E$27,'Opening Balance Sheet'!$B$27)),0)</f>
        <v>0</v>
      </c>
      <c r="N51" s="12">
        <f>IFERROR(ABS(IPMT('Sources of Capital'!$B$22/12,N$50,'Sources of Capital'!$B$23,'Sources of Capital'!$B$21)),0)+IFERROR(ABS(IPMT('Opening Balance Sheet'!$D$27/12,N$50,'Opening Balance Sheet'!$E$27,'Opening Balance Sheet'!$B$27)),0)</f>
        <v>0</v>
      </c>
      <c r="O51" s="68">
        <f>SUM(C51:N51)</f>
        <v>0</v>
      </c>
    </row>
    <row r="52" spans="1:16" ht="12" customHeight="1" x14ac:dyDescent="0.2">
      <c r="B52" s="27" t="s">
        <v>96</v>
      </c>
      <c r="C52" s="29">
        <f>IFERROR(ABS(IPMT('Sources of Capital'!$B$27/12,C$50,'Sources of Capital'!$B$28,'Sources of Capital'!$B$26)),0)+IFERROR(ABS(IPMT('Opening Balance Sheet'!$D$28/12,C$50,'Opening Balance Sheet'!$E$28,'Opening Balance Sheet'!$B$28)),0)</f>
        <v>0</v>
      </c>
      <c r="D52" s="29">
        <f>IFERROR(ABS(IPMT('Sources of Capital'!$B$27/12,D$50,'Sources of Capital'!$B$28,'Sources of Capital'!$B$26)),0)+IFERROR(ABS(IPMT('Opening Balance Sheet'!$D$28/12,D$50,'Opening Balance Sheet'!$E$28,'Opening Balance Sheet'!$B$28)),0)</f>
        <v>0</v>
      </c>
      <c r="E52" s="29">
        <f>IFERROR(ABS(IPMT('Sources of Capital'!$B$27/12,E$50,'Sources of Capital'!$B$28,'Sources of Capital'!$B$26)),0)+IFERROR(ABS(IPMT('Opening Balance Sheet'!$D$28/12,E$50,'Opening Balance Sheet'!$E$28,'Opening Balance Sheet'!$B$28)),0)</f>
        <v>0</v>
      </c>
      <c r="F52" s="29">
        <f>IFERROR(ABS(IPMT('Sources of Capital'!$B$27/12,F$50,'Sources of Capital'!$B$28,'Sources of Capital'!$B$26)),0)+IFERROR(ABS(IPMT('Opening Balance Sheet'!$D$28/12,F$50,'Opening Balance Sheet'!$E$28,'Opening Balance Sheet'!$B$28)),0)</f>
        <v>0</v>
      </c>
      <c r="G52" s="29">
        <f>IFERROR(ABS(IPMT('Sources of Capital'!$B$27/12,G$50,'Sources of Capital'!$B$28,'Sources of Capital'!$B$26)),0)+IFERROR(ABS(IPMT('Opening Balance Sheet'!$D$28/12,G$50,'Opening Balance Sheet'!$E$28,'Opening Balance Sheet'!$B$28)),0)</f>
        <v>0</v>
      </c>
      <c r="H52" s="29">
        <f>IFERROR(ABS(IPMT('Sources of Capital'!$B$27/12,H$50,'Sources of Capital'!$B$28,'Sources of Capital'!$B$26)),0)+IFERROR(ABS(IPMT('Opening Balance Sheet'!$D$28/12,H$50,'Opening Balance Sheet'!$E$28,'Opening Balance Sheet'!$B$28)),0)</f>
        <v>0</v>
      </c>
      <c r="I52" s="29">
        <f>IFERROR(ABS(IPMT('Sources of Capital'!$B$27/12,I$50,'Sources of Capital'!$B$28,'Sources of Capital'!$B$26)),0)+IFERROR(ABS(IPMT('Opening Balance Sheet'!$D$28/12,I$50,'Opening Balance Sheet'!$E$28,'Opening Balance Sheet'!$B$28)),0)</f>
        <v>0</v>
      </c>
      <c r="J52" s="29">
        <f>IFERROR(ABS(IPMT('Sources of Capital'!$B$27/12,J$50,'Sources of Capital'!$B$28,'Sources of Capital'!$B$26)),0)+IFERROR(ABS(IPMT('Opening Balance Sheet'!$D$28/12,J$50,'Opening Balance Sheet'!$E$28,'Opening Balance Sheet'!$B$28)),0)</f>
        <v>0</v>
      </c>
      <c r="K52" s="29">
        <f>IFERROR(ABS(IPMT('Sources of Capital'!$B$27/12,K$50,'Sources of Capital'!$B$28,'Sources of Capital'!$B$26)),0)+IFERROR(ABS(IPMT('Opening Balance Sheet'!$D$28/12,K$50,'Opening Balance Sheet'!$E$28,'Opening Balance Sheet'!$B$28)),0)</f>
        <v>0</v>
      </c>
      <c r="L52" s="29">
        <f>IFERROR(ABS(IPMT('Sources of Capital'!$B$27/12,L$50,'Sources of Capital'!$B$28,'Sources of Capital'!$B$26)),0)+IFERROR(ABS(IPMT('Opening Balance Sheet'!$D$28/12,L$50,'Opening Balance Sheet'!$E$28,'Opening Balance Sheet'!$B$28)),0)</f>
        <v>0</v>
      </c>
      <c r="M52" s="29">
        <f>IFERROR(ABS(IPMT('Sources of Capital'!$B$27/12,M$50,'Sources of Capital'!$B$28,'Sources of Capital'!$B$26)),0)+IFERROR(ABS(IPMT('Opening Balance Sheet'!$D$28/12,M$50,'Opening Balance Sheet'!$E$28,'Opening Balance Sheet'!$B$28)),0)</f>
        <v>0</v>
      </c>
      <c r="N52" s="29">
        <f>IFERROR(ABS(IPMT('Sources of Capital'!$B$27/12,N$50,'Sources of Capital'!$B$28,'Sources of Capital'!$B$26)),0)+IFERROR(ABS(IPMT('Opening Balance Sheet'!$D$28/12,N$50,'Opening Balance Sheet'!$E$28,'Opening Balance Sheet'!$B$28)),0)</f>
        <v>0</v>
      </c>
      <c r="O52" s="68">
        <f>SUM(C52:N52)</f>
        <v>0</v>
      </c>
    </row>
    <row r="53" spans="1:16" ht="14.25" customHeight="1" x14ac:dyDescent="0.35">
      <c r="B53" s="27" t="s">
        <v>98</v>
      </c>
      <c r="C53" s="31">
        <f>'Yr 3 Cash Flow Statement'!C24</f>
        <v>0</v>
      </c>
      <c r="D53" s="31">
        <f>'Yr 3 Cash Flow Statement'!D24</f>
        <v>0</v>
      </c>
      <c r="E53" s="31">
        <f>'Yr 3 Cash Flow Statement'!E24</f>
        <v>0</v>
      </c>
      <c r="F53" s="31">
        <f>'Yr 3 Cash Flow Statement'!F24</f>
        <v>0</v>
      </c>
      <c r="G53" s="31">
        <f>'Yr 3 Cash Flow Statement'!G24</f>
        <v>0</v>
      </c>
      <c r="H53" s="31">
        <f>'Yr 3 Cash Flow Statement'!H24</f>
        <v>0</v>
      </c>
      <c r="I53" s="31">
        <f>'Yr 3 Cash Flow Statement'!I24</f>
        <v>0</v>
      </c>
      <c r="J53" s="31">
        <f>'Yr 3 Cash Flow Statement'!J24</f>
        <v>0</v>
      </c>
      <c r="K53" s="31">
        <f>'Yr 3 Cash Flow Statement'!K24</f>
        <v>0</v>
      </c>
      <c r="L53" s="31">
        <f>'Yr 3 Cash Flow Statement'!L24</f>
        <v>0</v>
      </c>
      <c r="M53" s="31">
        <f>'Yr 3 Cash Flow Statement'!M24</f>
        <v>0</v>
      </c>
      <c r="N53" s="31">
        <f>'Yr 3 Cash Flow Statement'!N24</f>
        <v>0</v>
      </c>
      <c r="O53" s="31">
        <f>'Yr 3 Cash Flow Statement'!O24</f>
        <v>0</v>
      </c>
    </row>
    <row r="54" spans="1:16" ht="12" customHeight="1" x14ac:dyDescent="0.2">
      <c r="A54" s="6" t="s">
        <v>99</v>
      </c>
      <c r="C54" s="68">
        <f>SUM(C51:C53)</f>
        <v>0</v>
      </c>
      <c r="D54" s="68">
        <f t="shared" ref="D54:N54" si="10">SUM(D51:D53)</f>
        <v>0</v>
      </c>
      <c r="E54" s="68">
        <f t="shared" si="10"/>
        <v>0</v>
      </c>
      <c r="F54" s="68">
        <f t="shared" si="10"/>
        <v>0</v>
      </c>
      <c r="G54" s="68">
        <f t="shared" si="10"/>
        <v>0</v>
      </c>
      <c r="H54" s="68">
        <f t="shared" si="10"/>
        <v>0</v>
      </c>
      <c r="I54" s="68">
        <f t="shared" si="10"/>
        <v>0</v>
      </c>
      <c r="J54" s="68">
        <f t="shared" si="10"/>
        <v>0</v>
      </c>
      <c r="K54" s="68">
        <f t="shared" si="10"/>
        <v>0</v>
      </c>
      <c r="L54" s="68">
        <f t="shared" si="10"/>
        <v>0</v>
      </c>
      <c r="M54" s="68">
        <f t="shared" si="10"/>
        <v>0</v>
      </c>
      <c r="N54" s="68">
        <f t="shared" si="10"/>
        <v>0</v>
      </c>
      <c r="O54" s="68">
        <f>SUM(C54:N54)</f>
        <v>0</v>
      </c>
      <c r="P54" s="21">
        <f>IFERROR(O54/O$11,0)</f>
        <v>0</v>
      </c>
    </row>
    <row r="55" spans="1:16" ht="12" customHeight="1" x14ac:dyDescent="0.2">
      <c r="C55" s="68"/>
      <c r="D55" s="68"/>
      <c r="E55" s="68"/>
      <c r="F55" s="68"/>
      <c r="G55" s="68"/>
      <c r="H55" s="68"/>
      <c r="I55" s="68"/>
      <c r="J55" s="68"/>
      <c r="K55" s="68"/>
      <c r="L55" s="68"/>
      <c r="M55" s="68"/>
      <c r="N55" s="68"/>
      <c r="O55" s="68"/>
    </row>
    <row r="56" spans="1:16" ht="12" customHeight="1" x14ac:dyDescent="0.2">
      <c r="A56" s="6" t="s">
        <v>100</v>
      </c>
      <c r="C56" s="68">
        <f>C20-C28-C48-C54</f>
        <v>0</v>
      </c>
      <c r="D56" s="68">
        <f t="shared" ref="D56:N56" si="11">D20-D28-D48-D54</f>
        <v>0</v>
      </c>
      <c r="E56" s="68">
        <f t="shared" si="11"/>
        <v>0</v>
      </c>
      <c r="F56" s="68">
        <f t="shared" si="11"/>
        <v>0</v>
      </c>
      <c r="G56" s="68">
        <f t="shared" si="11"/>
        <v>0</v>
      </c>
      <c r="H56" s="68">
        <f t="shared" si="11"/>
        <v>0</v>
      </c>
      <c r="I56" s="68">
        <f t="shared" si="11"/>
        <v>0</v>
      </c>
      <c r="J56" s="68">
        <f t="shared" si="11"/>
        <v>0</v>
      </c>
      <c r="K56" s="68">
        <f t="shared" si="11"/>
        <v>0</v>
      </c>
      <c r="L56" s="68">
        <f t="shared" si="11"/>
        <v>0</v>
      </c>
      <c r="M56" s="68">
        <f t="shared" si="11"/>
        <v>0</v>
      </c>
      <c r="N56" s="68">
        <f t="shared" si="11"/>
        <v>0</v>
      </c>
      <c r="O56" s="68">
        <f>SUM(C56:N56)</f>
        <v>0</v>
      </c>
    </row>
    <row r="57" spans="1:16" ht="12" customHeight="1" x14ac:dyDescent="0.2">
      <c r="C57" s="68"/>
      <c r="D57" s="68"/>
      <c r="E57" s="68"/>
      <c r="F57" s="68"/>
      <c r="G57" s="68"/>
      <c r="H57" s="68"/>
      <c r="I57" s="68"/>
      <c r="J57" s="68"/>
      <c r="K57" s="68"/>
      <c r="L57" s="68"/>
      <c r="M57" s="68"/>
      <c r="N57" s="68"/>
      <c r="O57" s="68"/>
    </row>
    <row r="58" spans="1:16" ht="12" customHeight="1" x14ac:dyDescent="0.2">
      <c r="A58" s="6" t="s">
        <v>268</v>
      </c>
      <c r="C58" s="68">
        <f>IF(C92&gt;0,C56*'Cash Receipts and Disbursements'!$B$22,0)</f>
        <v>0</v>
      </c>
      <c r="D58" s="68">
        <f>IF(D92&gt;0,IF(C92&lt;0,(D56-ABS(C92))*'Cash Receipts and Disbursements'!$B$22,D56*'Cash Receipts and Disbursements'!$B$22),IF(C92&gt;0,-(C92*'Cash Receipts and Disbursements'!$B$22),0))</f>
        <v>0</v>
      </c>
      <c r="E58" s="68">
        <f>IF(E92&gt;0,IF(D92&lt;0,(E56-ABS(D92))*'Cash Receipts and Disbursements'!$B$22,E56*'Cash Receipts and Disbursements'!$B$22),IF(D92&gt;0,-(D92*'Cash Receipts and Disbursements'!$B$22),0))</f>
        <v>0</v>
      </c>
      <c r="F58" s="68">
        <f>IF(F92&gt;0,IF(E92&lt;0,(F56-ABS(E92))*'Cash Receipts and Disbursements'!$B$22,F56*'Cash Receipts and Disbursements'!$B$22),IF(E92&gt;0,-(E92*'Cash Receipts and Disbursements'!$B$22),0))</f>
        <v>0</v>
      </c>
      <c r="G58" s="68">
        <f>IF(G92&gt;0,IF(F92&lt;0,(G56-ABS(F92))*'Cash Receipts and Disbursements'!$B$22,G56*'Cash Receipts and Disbursements'!$B$22),IF(F92&gt;0,-(F92*'Cash Receipts and Disbursements'!$B$22),0))</f>
        <v>0</v>
      </c>
      <c r="H58" s="68">
        <f>IF(H92&gt;0,IF(G92&lt;0,(H56-ABS(G92))*'Cash Receipts and Disbursements'!$B$22,H56*'Cash Receipts and Disbursements'!$B$22),IF(G92&gt;0,-(G92*'Cash Receipts and Disbursements'!$B$22),0))</f>
        <v>0</v>
      </c>
      <c r="I58" s="68">
        <f>IF(I92&gt;0,IF(H92&lt;0,(I56-ABS(H92))*'Cash Receipts and Disbursements'!$B$22,I56*'Cash Receipts and Disbursements'!$B$22),IF(H92&gt;0,-(H92*'Cash Receipts and Disbursements'!$B$22),0))</f>
        <v>0</v>
      </c>
      <c r="J58" s="68">
        <f>IF(J92&gt;0,IF(I92&lt;0,(J56-ABS(I92))*'Cash Receipts and Disbursements'!$B$22,J56*'Cash Receipts and Disbursements'!$B$22),IF(I92&gt;0,-(I92*'Cash Receipts and Disbursements'!$B$22),0))</f>
        <v>0</v>
      </c>
      <c r="K58" s="68">
        <f>IF(K92&gt;0,IF(J92&lt;0,(K56-ABS(J92))*'Cash Receipts and Disbursements'!$B$22,K56*'Cash Receipts and Disbursements'!$B$22),IF(J92&gt;0,-(J92*'Cash Receipts and Disbursements'!$B$22),0))</f>
        <v>0</v>
      </c>
      <c r="L58" s="68">
        <f>IF(L92&gt;0,IF(K92&lt;0,(L56-ABS(K92))*'Cash Receipts and Disbursements'!$B$22,L56*'Cash Receipts and Disbursements'!$B$22),IF(K92&gt;0,-(K92*'Cash Receipts and Disbursements'!$B$22),0))</f>
        <v>0</v>
      </c>
      <c r="M58" s="68">
        <f>IF(M92&gt;0,IF(L92&lt;0,(M56-ABS(L92))*'Cash Receipts and Disbursements'!$B$22,M56*'Cash Receipts and Disbursements'!$B$22),IF(L92&gt;0,-(L92*'Cash Receipts and Disbursements'!$B$22),0))</f>
        <v>0</v>
      </c>
      <c r="N58" s="68">
        <f>IF(N92&gt;0,IF(M92&lt;0,(N56-ABS(M92))*'Cash Receipts and Disbursements'!$B$22,N56*'Cash Receipts and Disbursements'!$B$22),IF(M92&gt;0,-(M92*'Cash Receipts and Disbursements'!$B$22),0))</f>
        <v>0</v>
      </c>
      <c r="O58" s="68">
        <f>SUM(C58:N58)</f>
        <v>0</v>
      </c>
    </row>
    <row r="59" spans="1:16" ht="12" customHeight="1" x14ac:dyDescent="0.2"/>
    <row r="60" spans="1:16" ht="12" customHeight="1" thickBot="1" x14ac:dyDescent="0.25">
      <c r="A60" s="6" t="s">
        <v>269</v>
      </c>
      <c r="C60" s="70">
        <f>C56-C58</f>
        <v>0</v>
      </c>
      <c r="D60" s="70">
        <f t="shared" ref="D60:O60" si="12">D56-D58</f>
        <v>0</v>
      </c>
      <c r="E60" s="70">
        <f t="shared" si="12"/>
        <v>0</v>
      </c>
      <c r="F60" s="70">
        <f t="shared" si="12"/>
        <v>0</v>
      </c>
      <c r="G60" s="70">
        <f t="shared" si="12"/>
        <v>0</v>
      </c>
      <c r="H60" s="70">
        <f t="shared" si="12"/>
        <v>0</v>
      </c>
      <c r="I60" s="70">
        <f t="shared" si="12"/>
        <v>0</v>
      </c>
      <c r="J60" s="70">
        <f t="shared" si="12"/>
        <v>0</v>
      </c>
      <c r="K60" s="70">
        <f t="shared" si="12"/>
        <v>0</v>
      </c>
      <c r="L60" s="70">
        <f t="shared" si="12"/>
        <v>0</v>
      </c>
      <c r="M60" s="70">
        <f t="shared" si="12"/>
        <v>0</v>
      </c>
      <c r="N60" s="70">
        <f t="shared" si="12"/>
        <v>0</v>
      </c>
      <c r="O60" s="70">
        <f t="shared" si="12"/>
        <v>0</v>
      </c>
      <c r="P60" s="21">
        <f>IFERROR(O60/O$11,0)</f>
        <v>0</v>
      </c>
    </row>
    <row r="61" spans="1:16" ht="12.75" hidden="1" thickTop="1" x14ac:dyDescent="0.2"/>
    <row r="62" spans="1:16" hidden="1" x14ac:dyDescent="0.2">
      <c r="A62" s="6" t="s">
        <v>268</v>
      </c>
    </row>
    <row r="63" spans="1:16" hidden="1" x14ac:dyDescent="0.2"/>
    <row r="64" spans="1:16" hidden="1" x14ac:dyDescent="0.2">
      <c r="A64" s="6" t="s">
        <v>269</v>
      </c>
    </row>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spans="3:14" hidden="1" x14ac:dyDescent="0.2"/>
    <row r="82" spans="3:14" hidden="1" x14ac:dyDescent="0.2"/>
    <row r="83" spans="3:14" hidden="1" x14ac:dyDescent="0.2"/>
    <row r="84" spans="3:14" hidden="1" x14ac:dyDescent="0.2"/>
    <row r="85" spans="3:14" hidden="1" x14ac:dyDescent="0.2"/>
    <row r="86" spans="3:14" hidden="1" x14ac:dyDescent="0.2"/>
    <row r="87" spans="3:14" hidden="1" x14ac:dyDescent="0.2"/>
    <row r="88" spans="3:14" hidden="1" x14ac:dyDescent="0.2"/>
    <row r="89" spans="3:14" hidden="1" x14ac:dyDescent="0.2"/>
    <row r="90" spans="3:14" hidden="1" x14ac:dyDescent="0.2"/>
    <row r="91" spans="3:14" ht="12.75" thickTop="1" x14ac:dyDescent="0.2"/>
    <row r="92" spans="3:14" x14ac:dyDescent="0.2">
      <c r="C92" s="142">
        <f>IF('Yr 2 Income Statement'!N195&lt;0,'Yr 2 Income Statement'!N195+'Yr 3 Income Statement'!C56,'Yr 3 Income Statement'!C56)</f>
        <v>0</v>
      </c>
      <c r="D92" s="143">
        <f>C92+D56</f>
        <v>0</v>
      </c>
      <c r="E92" s="143">
        <f t="shared" ref="E92:N92" si="13">D92+E56</f>
        <v>0</v>
      </c>
      <c r="F92" s="143">
        <f t="shared" si="13"/>
        <v>0</v>
      </c>
      <c r="G92" s="143">
        <f t="shared" si="13"/>
        <v>0</v>
      </c>
      <c r="H92" s="143">
        <f t="shared" si="13"/>
        <v>0</v>
      </c>
      <c r="I92" s="143">
        <f t="shared" si="13"/>
        <v>0</v>
      </c>
      <c r="J92" s="143">
        <f t="shared" si="13"/>
        <v>0</v>
      </c>
      <c r="K92" s="143">
        <f t="shared" si="13"/>
        <v>0</v>
      </c>
      <c r="L92" s="143">
        <f t="shared" si="13"/>
        <v>0</v>
      </c>
      <c r="M92" s="143">
        <f t="shared" si="13"/>
        <v>0</v>
      </c>
      <c r="N92" s="143">
        <f t="shared" si="13"/>
        <v>0</v>
      </c>
    </row>
    <row r="96" spans="3:14"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sheetData>
  <phoneticPr fontId="0" type="noConversion"/>
  <pageMargins left="0.8" right="0.54" top="0.89" bottom="6.3E-2" header="0.5" footer="0.5"/>
  <pageSetup scale="75" orientation="landscape" blackAndWhite="1" horizontalDpi="300" verticalDpi="300" r:id="rId1"/>
  <headerFooter alignWithMargins="0"/>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workbookViewId="0">
      <pane xSplit="2" ySplit="4" topLeftCell="C5" activePane="bottomRight" state="frozen"/>
      <selection pane="topRight" activeCell="C1" sqref="C1"/>
      <selection pane="bottomLeft" activeCell="A5" sqref="A5"/>
      <selection pane="bottomRight" activeCell="O22" sqref="O22:O23"/>
    </sheetView>
  </sheetViews>
  <sheetFormatPr defaultColWidth="9.140625" defaultRowHeight="12" x14ac:dyDescent="0.2"/>
  <cols>
    <col min="1" max="1" width="2.7109375" style="6" customWidth="1"/>
    <col min="2" max="2" width="27.28515625" style="7" customWidth="1"/>
    <col min="3" max="14" width="10.7109375" style="7" customWidth="1"/>
    <col min="15" max="15" width="12.42578125" style="7" customWidth="1"/>
    <col min="16" max="16384" width="9.140625" style="7"/>
  </cols>
  <sheetData>
    <row r="1" spans="1:15" x14ac:dyDescent="0.2">
      <c r="A1" s="6">
        <f>'Required Funds'!A1</f>
        <v>0</v>
      </c>
    </row>
    <row r="3" spans="1:15" x14ac:dyDescent="0.2">
      <c r="A3" s="60" t="str">
        <f>CONCATENATE('Monthly Budget'!I4," ","PROJECTED CASH FLOW STATEMENT")</f>
        <v>Year 3 PROJECTED CASH FLOW STATEMENT</v>
      </c>
      <c r="B3" s="60"/>
      <c r="C3" s="49"/>
      <c r="D3" s="49"/>
      <c r="E3" s="49"/>
      <c r="F3" s="49"/>
      <c r="G3" s="49"/>
      <c r="H3" s="49"/>
      <c r="I3" s="49"/>
      <c r="J3" s="49"/>
      <c r="K3" s="49"/>
      <c r="L3" s="49"/>
      <c r="M3" s="49"/>
      <c r="N3" s="49"/>
      <c r="O3" s="49"/>
    </row>
    <row r="4" spans="1:15" s="6" customFormat="1" x14ac:dyDescent="0.2">
      <c r="A4" s="62"/>
      <c r="B4" s="62"/>
      <c r="C4" s="63" t="str">
        <f>'Yr 1 Income Statement'!C4</f>
        <v>Month 1</v>
      </c>
      <c r="D4" s="63" t="str">
        <f>'Yr 1 Income Statement'!D4</f>
        <v>Month 2</v>
      </c>
      <c r="E4" s="63" t="str">
        <f>'Yr 1 Income Statement'!E4</f>
        <v>Month 3</v>
      </c>
      <c r="F4" s="63" t="str">
        <f>'Yr 1 Income Statement'!F4</f>
        <v>Month 4</v>
      </c>
      <c r="G4" s="63" t="str">
        <f>'Yr 1 Income Statement'!G4</f>
        <v>Month 5</v>
      </c>
      <c r="H4" s="63" t="str">
        <f>'Yr 1 Income Statement'!H4</f>
        <v>Month 6</v>
      </c>
      <c r="I4" s="63" t="str">
        <f>'Yr 1 Income Statement'!I4</f>
        <v>Month 7</v>
      </c>
      <c r="J4" s="63" t="str">
        <f>'Yr 1 Income Statement'!J4</f>
        <v>Month 8</v>
      </c>
      <c r="K4" s="63" t="str">
        <f>'Yr 1 Income Statement'!K4</f>
        <v>Month 9</v>
      </c>
      <c r="L4" s="63" t="str">
        <f>'Yr 1 Income Statement'!L4</f>
        <v>Month 10</v>
      </c>
      <c r="M4" s="63" t="str">
        <f>'Yr 1 Income Statement'!M4</f>
        <v>Month 11</v>
      </c>
      <c r="N4" s="63" t="str">
        <f>'Yr 1 Income Statement'!N4</f>
        <v>Month 12</v>
      </c>
      <c r="O4" s="63" t="s">
        <v>65</v>
      </c>
    </row>
    <row r="5" spans="1:15" s="6" customFormat="1" x14ac:dyDescent="0.2">
      <c r="A5" s="65"/>
      <c r="B5" s="65"/>
      <c r="C5" s="66"/>
      <c r="D5" s="66"/>
      <c r="E5" s="66"/>
      <c r="F5" s="66"/>
      <c r="G5" s="66"/>
      <c r="H5" s="66"/>
      <c r="I5" s="66"/>
      <c r="J5" s="66"/>
      <c r="K5" s="66"/>
      <c r="L5" s="66"/>
      <c r="M5" s="66"/>
      <c r="N5" s="66"/>
      <c r="O5" s="66"/>
    </row>
    <row r="6" spans="1:15" x14ac:dyDescent="0.2">
      <c r="C6" s="12"/>
      <c r="D6" s="12"/>
      <c r="E6" s="12"/>
      <c r="F6" s="12"/>
      <c r="G6" s="12"/>
      <c r="H6" s="12"/>
      <c r="I6" s="12"/>
      <c r="J6" s="12"/>
      <c r="K6" s="12"/>
      <c r="L6" s="12"/>
      <c r="M6" s="12"/>
      <c r="N6" s="12"/>
      <c r="O6" s="12"/>
    </row>
    <row r="7" spans="1:15" x14ac:dyDescent="0.2">
      <c r="A7" s="6" t="s">
        <v>101</v>
      </c>
      <c r="C7" s="12">
        <f>'Yr 3 Balance Sheet'!D8</f>
        <v>0</v>
      </c>
      <c r="D7" s="12">
        <f>C35</f>
        <v>0</v>
      </c>
      <c r="E7" s="12">
        <f t="shared" ref="E7:N7" si="0">D35</f>
        <v>0</v>
      </c>
      <c r="F7" s="12">
        <f t="shared" si="0"/>
        <v>0</v>
      </c>
      <c r="G7" s="12">
        <f t="shared" si="0"/>
        <v>0</v>
      </c>
      <c r="H7" s="12">
        <f t="shared" si="0"/>
        <v>0</v>
      </c>
      <c r="I7" s="12">
        <f t="shared" si="0"/>
        <v>0</v>
      </c>
      <c r="J7" s="12">
        <f t="shared" si="0"/>
        <v>0</v>
      </c>
      <c r="K7" s="12">
        <f t="shared" si="0"/>
        <v>0</v>
      </c>
      <c r="L7" s="12">
        <f t="shared" si="0"/>
        <v>0</v>
      </c>
      <c r="M7" s="12">
        <f t="shared" si="0"/>
        <v>0</v>
      </c>
      <c r="N7" s="12">
        <f t="shared" si="0"/>
        <v>0</v>
      </c>
      <c r="O7" s="12"/>
    </row>
    <row r="8" spans="1:15" x14ac:dyDescent="0.2">
      <c r="A8" s="7"/>
      <c r="C8" s="12"/>
      <c r="D8" s="12"/>
      <c r="E8" s="12"/>
      <c r="F8" s="12"/>
      <c r="G8" s="12"/>
      <c r="H8" s="12"/>
      <c r="I8" s="12"/>
      <c r="J8" s="12"/>
      <c r="K8" s="12"/>
      <c r="L8" s="12"/>
      <c r="M8" s="12"/>
      <c r="N8" s="12"/>
      <c r="O8" s="12"/>
    </row>
    <row r="9" spans="1:15" x14ac:dyDescent="0.2">
      <c r="A9" s="7"/>
      <c r="C9" s="12"/>
      <c r="D9" s="12"/>
      <c r="E9" s="12"/>
      <c r="F9" s="12"/>
      <c r="G9" s="12"/>
      <c r="H9" s="12"/>
      <c r="I9" s="12"/>
      <c r="J9" s="12"/>
      <c r="K9" s="12"/>
      <c r="L9" s="12"/>
      <c r="M9" s="12"/>
      <c r="N9" s="12"/>
      <c r="O9" s="12"/>
    </row>
    <row r="10" spans="1:15" x14ac:dyDescent="0.2">
      <c r="A10" s="6" t="s">
        <v>102</v>
      </c>
      <c r="C10" s="12"/>
      <c r="D10" s="12"/>
      <c r="E10" s="12"/>
      <c r="F10" s="12"/>
      <c r="G10" s="12"/>
      <c r="H10" s="12"/>
      <c r="I10" s="12"/>
      <c r="J10" s="12"/>
      <c r="K10" s="12"/>
      <c r="L10" s="12"/>
      <c r="M10" s="12"/>
      <c r="N10" s="12"/>
      <c r="O10" s="12"/>
    </row>
    <row r="11" spans="1:15" x14ac:dyDescent="0.2">
      <c r="A11" s="7"/>
      <c r="B11" s="7" t="s">
        <v>103</v>
      </c>
      <c r="C11" s="12">
        <f>'Yr 3 Income Statement'!C11*'Cash Receipts and Disbursements'!$B$7</f>
        <v>0</v>
      </c>
      <c r="D11" s="12">
        <f>'Yr 3 Income Statement'!D11*'Cash Receipts and Disbursements'!$B$7</f>
        <v>0</v>
      </c>
      <c r="E11" s="12">
        <f>'Yr 3 Income Statement'!E11*'Cash Receipts and Disbursements'!$B$7</f>
        <v>0</v>
      </c>
      <c r="F11" s="12">
        <f>'Yr 3 Income Statement'!F11*'Cash Receipts and Disbursements'!$B$7</f>
        <v>0</v>
      </c>
      <c r="G11" s="12">
        <f>'Yr 3 Income Statement'!G11*'Cash Receipts and Disbursements'!$B$7</f>
        <v>0</v>
      </c>
      <c r="H11" s="12">
        <f>'Yr 3 Income Statement'!H11*'Cash Receipts and Disbursements'!$B$7</f>
        <v>0</v>
      </c>
      <c r="I11" s="12">
        <f>'Yr 3 Income Statement'!I11*'Cash Receipts and Disbursements'!$B$7</f>
        <v>0</v>
      </c>
      <c r="J11" s="12">
        <f>'Yr 3 Income Statement'!J11*'Cash Receipts and Disbursements'!$B$7</f>
        <v>0</v>
      </c>
      <c r="K11" s="12">
        <f>'Yr 3 Income Statement'!K11*'Cash Receipts and Disbursements'!$B$7</f>
        <v>0</v>
      </c>
      <c r="L11" s="12">
        <f>'Yr 3 Income Statement'!L11*'Cash Receipts and Disbursements'!$B$7</f>
        <v>0</v>
      </c>
      <c r="M11" s="12">
        <f>'Yr 3 Income Statement'!M11*'Cash Receipts and Disbursements'!$B$7</f>
        <v>0</v>
      </c>
      <c r="N11" s="12">
        <f>'Yr 3 Income Statement'!N11*'Cash Receipts and Disbursements'!$B$7</f>
        <v>0</v>
      </c>
      <c r="O11" s="12">
        <f>'Yr 2 Income Statement'!O11*'Cash Receipts and Disbursements'!$B$7</f>
        <v>0</v>
      </c>
    </row>
    <row r="12" spans="1:15" ht="14.25" x14ac:dyDescent="0.35">
      <c r="A12" s="7"/>
      <c r="B12" s="27" t="s">
        <v>104</v>
      </c>
      <c r="C12" s="31">
        <f>('Yr 2 Income Statement'!N11*'Cash Receipts and Disbursements'!$B$8)+('Yr 2 Income Statement'!M11*'Cash Receipts and Disbursements'!$B$9)</f>
        <v>0</v>
      </c>
      <c r="D12" s="31">
        <f>('Yr 3 Income Statement'!C11*'Cash Receipts and Disbursements'!$B$8)+('Yr 2 Income Statement'!N11*'Cash Receipts and Disbursements'!$B$9)</f>
        <v>0</v>
      </c>
      <c r="E12" s="31">
        <f>('Yr 3 Income Statement'!D11*'Cash Receipts and Disbursements'!$B$8)+('Yr 3 Income Statement'!C11*'Cash Receipts and Disbursements'!$B$9)</f>
        <v>0</v>
      </c>
      <c r="F12" s="31">
        <f>('Yr 3 Income Statement'!E11*'Cash Receipts and Disbursements'!$B$8)+('Yr 3 Income Statement'!D11*'Cash Receipts and Disbursements'!$B$9)</f>
        <v>0</v>
      </c>
      <c r="G12" s="31">
        <f>('Yr 3 Income Statement'!F11*'Cash Receipts and Disbursements'!$B$8)+('Yr 3 Income Statement'!E11*'Cash Receipts and Disbursements'!$B$9)</f>
        <v>0</v>
      </c>
      <c r="H12" s="31">
        <f>('Yr 3 Income Statement'!G11*'Cash Receipts and Disbursements'!$B$8)+('Yr 3 Income Statement'!F11*'Cash Receipts and Disbursements'!$B$9)</f>
        <v>0</v>
      </c>
      <c r="I12" s="31">
        <f>('Yr 3 Income Statement'!H11*'Cash Receipts and Disbursements'!$B$8)+('Yr 3 Income Statement'!G11*'Cash Receipts and Disbursements'!$B$9)</f>
        <v>0</v>
      </c>
      <c r="J12" s="31">
        <f>('Yr 3 Income Statement'!I11*'Cash Receipts and Disbursements'!$B$8)+('Yr 3 Income Statement'!H11*'Cash Receipts and Disbursements'!$B$9)</f>
        <v>0</v>
      </c>
      <c r="K12" s="31">
        <f>('Yr 3 Income Statement'!J11*'Cash Receipts and Disbursements'!$B$8)+('Yr 3 Income Statement'!I11*'Cash Receipts and Disbursements'!$B$9)</f>
        <v>0</v>
      </c>
      <c r="L12" s="31">
        <f>('Yr 3 Income Statement'!K11*'Cash Receipts and Disbursements'!$B$8)+('Yr 3 Income Statement'!J11*'Cash Receipts and Disbursements'!$B$9)</f>
        <v>0</v>
      </c>
      <c r="M12" s="31">
        <f>('Yr 3 Income Statement'!L11*'Cash Receipts and Disbursements'!$B$8)+('Yr 3 Income Statement'!K11*'Cash Receipts and Disbursements'!$B$9)</f>
        <v>0</v>
      </c>
      <c r="N12" s="31">
        <f>('Yr 3 Income Statement'!M11*'Cash Receipts and Disbursements'!$B$8)+('Yr 3 Income Statement'!L11*'Cash Receipts and Disbursements'!$B$9)</f>
        <v>0</v>
      </c>
      <c r="O12" s="31">
        <f>SUM(C12:N12)</f>
        <v>0</v>
      </c>
    </row>
    <row r="13" spans="1:15" x14ac:dyDescent="0.2">
      <c r="A13" s="6" t="s">
        <v>106</v>
      </c>
      <c r="C13" s="12">
        <f t="shared" ref="C13:N13" si="1">SUM(C11:C12)</f>
        <v>0</v>
      </c>
      <c r="D13" s="12">
        <f t="shared" si="1"/>
        <v>0</v>
      </c>
      <c r="E13" s="12">
        <f t="shared" si="1"/>
        <v>0</v>
      </c>
      <c r="F13" s="12">
        <f t="shared" si="1"/>
        <v>0</v>
      </c>
      <c r="G13" s="12">
        <f t="shared" si="1"/>
        <v>0</v>
      </c>
      <c r="H13" s="12">
        <f t="shared" si="1"/>
        <v>0</v>
      </c>
      <c r="I13" s="12">
        <f t="shared" si="1"/>
        <v>0</v>
      </c>
      <c r="J13" s="12">
        <f t="shared" si="1"/>
        <v>0</v>
      </c>
      <c r="K13" s="12">
        <f t="shared" si="1"/>
        <v>0</v>
      </c>
      <c r="L13" s="12">
        <f t="shared" si="1"/>
        <v>0</v>
      </c>
      <c r="M13" s="12">
        <f t="shared" si="1"/>
        <v>0</v>
      </c>
      <c r="N13" s="12">
        <f t="shared" si="1"/>
        <v>0</v>
      </c>
      <c r="O13" s="12">
        <f>SUM(C13:N13)</f>
        <v>0</v>
      </c>
    </row>
    <row r="14" spans="1:15" x14ac:dyDescent="0.2">
      <c r="A14" s="7"/>
      <c r="C14" s="12"/>
      <c r="D14" s="12"/>
      <c r="E14" s="12"/>
      <c r="F14" s="12"/>
      <c r="G14" s="12"/>
      <c r="H14" s="12"/>
      <c r="I14" s="12"/>
      <c r="J14" s="12"/>
      <c r="K14" s="12"/>
      <c r="L14" s="12"/>
      <c r="M14" s="12"/>
      <c r="N14" s="12"/>
      <c r="O14" s="12"/>
    </row>
    <row r="15" spans="1:15" x14ac:dyDescent="0.2">
      <c r="A15" s="7"/>
      <c r="C15" s="12"/>
      <c r="D15" s="12"/>
      <c r="E15" s="12"/>
      <c r="F15" s="12"/>
      <c r="G15" s="12"/>
      <c r="H15" s="12"/>
      <c r="I15" s="12"/>
      <c r="J15" s="12"/>
      <c r="K15" s="12"/>
      <c r="L15" s="12"/>
      <c r="M15" s="12"/>
      <c r="N15" s="12"/>
      <c r="O15" s="12"/>
    </row>
    <row r="16" spans="1:15" x14ac:dyDescent="0.2">
      <c r="A16" s="6" t="s">
        <v>107</v>
      </c>
      <c r="C16" s="213">
        <v>25</v>
      </c>
      <c r="D16" s="213">
        <v>26</v>
      </c>
      <c r="E16" s="213">
        <v>27</v>
      </c>
      <c r="F16" s="213">
        <v>28</v>
      </c>
      <c r="G16" s="213">
        <v>29</v>
      </c>
      <c r="H16" s="213">
        <v>30</v>
      </c>
      <c r="I16" s="213">
        <v>31</v>
      </c>
      <c r="J16" s="213">
        <v>32</v>
      </c>
      <c r="K16" s="213">
        <v>33</v>
      </c>
      <c r="L16" s="213">
        <v>34</v>
      </c>
      <c r="M16" s="213">
        <v>35</v>
      </c>
      <c r="N16" s="213">
        <v>36</v>
      </c>
      <c r="O16" s="12"/>
    </row>
    <row r="17" spans="1:15" x14ac:dyDescent="0.2">
      <c r="B17" s="7" t="s">
        <v>261</v>
      </c>
      <c r="C17" s="11">
        <v>0</v>
      </c>
      <c r="D17" s="11">
        <v>0</v>
      </c>
      <c r="E17" s="11">
        <v>0</v>
      </c>
      <c r="F17" s="11">
        <v>0</v>
      </c>
      <c r="G17" s="11">
        <v>0</v>
      </c>
      <c r="H17" s="11">
        <v>0</v>
      </c>
      <c r="I17" s="11">
        <v>0</v>
      </c>
      <c r="J17" s="11">
        <v>0</v>
      </c>
      <c r="K17" s="11">
        <v>0</v>
      </c>
      <c r="L17" s="11">
        <v>0</v>
      </c>
      <c r="M17" s="11">
        <v>0</v>
      </c>
      <c r="N17" s="11">
        <v>0</v>
      </c>
      <c r="O17" s="12">
        <f>SUM(C17:N17)</f>
        <v>0</v>
      </c>
    </row>
    <row r="18" spans="1:15" x14ac:dyDescent="0.2">
      <c r="A18" s="7"/>
      <c r="B18" s="7" t="s">
        <v>68</v>
      </c>
      <c r="C18" s="12">
        <f>'Yr 3 Income Statement'!C18</f>
        <v>0</v>
      </c>
      <c r="D18" s="12">
        <f>'Yr 3 Income Statement'!D18</f>
        <v>0</v>
      </c>
      <c r="E18" s="12">
        <f>'Yr 3 Income Statement'!E18</f>
        <v>0</v>
      </c>
      <c r="F18" s="12">
        <f>'Yr 3 Income Statement'!F18</f>
        <v>0</v>
      </c>
      <c r="G18" s="12">
        <f>'Yr 3 Income Statement'!G18</f>
        <v>0</v>
      </c>
      <c r="H18" s="12">
        <f>'Yr 3 Income Statement'!H18</f>
        <v>0</v>
      </c>
      <c r="I18" s="12">
        <f>'Yr 3 Income Statement'!I18</f>
        <v>0</v>
      </c>
      <c r="J18" s="12">
        <f>'Yr 3 Income Statement'!J18</f>
        <v>0</v>
      </c>
      <c r="K18" s="12">
        <f>'Yr 3 Income Statement'!K18</f>
        <v>0</v>
      </c>
      <c r="L18" s="12">
        <f>'Yr 3 Income Statement'!L18</f>
        <v>0</v>
      </c>
      <c r="M18" s="12">
        <f>'Yr 3 Income Statement'!M18</f>
        <v>0</v>
      </c>
      <c r="N18" s="12">
        <f>'Yr 3 Income Statement'!N18</f>
        <v>0</v>
      </c>
      <c r="O18" s="12">
        <f t="shared" ref="O18:O26" si="2">SUM(C18:N18)</f>
        <v>0</v>
      </c>
    </row>
    <row r="19" spans="1:15" x14ac:dyDescent="0.2">
      <c r="A19" s="7"/>
      <c r="B19" s="7" t="s">
        <v>0</v>
      </c>
      <c r="C19" s="12">
        <f>'Yr 3 Income Statement'!C28</f>
        <v>0</v>
      </c>
      <c r="D19" s="12">
        <f>'Yr 3 Income Statement'!D28</f>
        <v>0</v>
      </c>
      <c r="E19" s="12">
        <f>'Yr 3 Income Statement'!E28</f>
        <v>0</v>
      </c>
      <c r="F19" s="12">
        <f>'Yr 3 Income Statement'!F28</f>
        <v>0</v>
      </c>
      <c r="G19" s="12">
        <f>'Yr 3 Income Statement'!G28</f>
        <v>0</v>
      </c>
      <c r="H19" s="12">
        <f>'Yr 3 Income Statement'!H28</f>
        <v>0</v>
      </c>
      <c r="I19" s="12">
        <f>'Yr 3 Income Statement'!I28</f>
        <v>0</v>
      </c>
      <c r="J19" s="12">
        <f>'Yr 3 Income Statement'!J28</f>
        <v>0</v>
      </c>
      <c r="K19" s="12">
        <f>'Yr 3 Income Statement'!K28</f>
        <v>0</v>
      </c>
      <c r="L19" s="12">
        <f>'Yr 3 Income Statement'!L28</f>
        <v>0</v>
      </c>
      <c r="M19" s="12">
        <f>'Yr 3 Income Statement'!M28</f>
        <v>0</v>
      </c>
      <c r="N19" s="12">
        <f>'Yr 3 Income Statement'!N28</f>
        <v>0</v>
      </c>
      <c r="O19" s="12">
        <f t="shared" si="2"/>
        <v>0</v>
      </c>
    </row>
    <row r="20" spans="1:15" x14ac:dyDescent="0.2">
      <c r="A20" s="7"/>
      <c r="B20" s="7" t="s">
        <v>20</v>
      </c>
      <c r="C20" s="12">
        <f>'Yr 3 Income Statement'!C48-'Yr 3 Income Statement'!C47-'Yr 3 Income Statement'!C46</f>
        <v>0</v>
      </c>
      <c r="D20" s="12">
        <f>'Yr 3 Income Statement'!D48-'Yr 3 Income Statement'!D47-'Yr 3 Income Statement'!D46</f>
        <v>0</v>
      </c>
      <c r="E20" s="12">
        <f>'Yr 3 Income Statement'!E48-'Yr 3 Income Statement'!E47-'Yr 3 Income Statement'!E46</f>
        <v>0</v>
      </c>
      <c r="F20" s="12">
        <f>'Yr 3 Income Statement'!F48-'Yr 3 Income Statement'!F47-'Yr 3 Income Statement'!F46</f>
        <v>0</v>
      </c>
      <c r="G20" s="12">
        <f>'Yr 3 Income Statement'!G48-'Yr 3 Income Statement'!G47-'Yr 3 Income Statement'!G46</f>
        <v>0</v>
      </c>
      <c r="H20" s="12">
        <f>'Yr 3 Income Statement'!H48-'Yr 3 Income Statement'!H47-'Yr 3 Income Statement'!H46</f>
        <v>0</v>
      </c>
      <c r="I20" s="12">
        <f>'Yr 3 Income Statement'!I48-'Yr 3 Income Statement'!I47-'Yr 3 Income Statement'!I46</f>
        <v>0</v>
      </c>
      <c r="J20" s="12">
        <f>'Yr 3 Income Statement'!J48-'Yr 3 Income Statement'!J47-'Yr 3 Income Statement'!J46</f>
        <v>0</v>
      </c>
      <c r="K20" s="12">
        <f>'Yr 3 Income Statement'!K48-'Yr 3 Income Statement'!K47-'Yr 3 Income Statement'!K46</f>
        <v>0</v>
      </c>
      <c r="L20" s="12">
        <f>'Yr 3 Income Statement'!L48-'Yr 3 Income Statement'!L47-'Yr 3 Income Statement'!L46</f>
        <v>0</v>
      </c>
      <c r="M20" s="12">
        <f>'Yr 3 Income Statement'!M48-'Yr 3 Income Statement'!M47-'Yr 3 Income Statement'!M46</f>
        <v>0</v>
      </c>
      <c r="N20" s="12">
        <f>'Yr 3 Income Statement'!N48-'Yr 3 Income Statement'!N47-'Yr 3 Income Statement'!N46</f>
        <v>0</v>
      </c>
      <c r="O20" s="12">
        <f t="shared" si="2"/>
        <v>0</v>
      </c>
    </row>
    <row r="21" spans="1:15" x14ac:dyDescent="0.2">
      <c r="A21" s="7"/>
      <c r="B21" s="7" t="s">
        <v>270</v>
      </c>
      <c r="C21" s="12">
        <v>0</v>
      </c>
      <c r="D21" s="12">
        <v>0</v>
      </c>
      <c r="E21" s="12">
        <f>SUM('Yr 3 Income Statement'!C58:E58)</f>
        <v>0</v>
      </c>
      <c r="F21" s="12">
        <v>0</v>
      </c>
      <c r="G21" s="12">
        <v>0</v>
      </c>
      <c r="H21" s="12">
        <f>SUM('Yr 3 Income Statement'!F58:H58)</f>
        <v>0</v>
      </c>
      <c r="I21" s="12">
        <v>0</v>
      </c>
      <c r="J21" s="12">
        <v>0</v>
      </c>
      <c r="K21" s="12">
        <f>SUM('Yr 3 Income Statement'!I58:K58)</f>
        <v>0</v>
      </c>
      <c r="L21" s="12">
        <v>0</v>
      </c>
      <c r="M21" s="12">
        <v>0</v>
      </c>
      <c r="N21" s="12">
        <f>SUM('Yr 3 Income Statement'!L58:N58)</f>
        <v>0</v>
      </c>
      <c r="O21" s="12">
        <f t="shared" si="2"/>
        <v>0</v>
      </c>
    </row>
    <row r="22" spans="1:15" x14ac:dyDescent="0.2">
      <c r="A22" s="7"/>
      <c r="B22" s="7" t="s">
        <v>351</v>
      </c>
      <c r="C22" s="12">
        <f>IF('Sources of Capital'!$B$23&gt;=C$16,'Sources of Capital'!$D$24,0)+IF('Opening Balance Sheet'!$E$27&gt;=C$16,'Opening Balance Sheet'!$F$27,0)</f>
        <v>0</v>
      </c>
      <c r="D22" s="12">
        <f>IF('Sources of Capital'!$B$23&gt;=D$16,'Sources of Capital'!$D$24,0)+IF('Opening Balance Sheet'!$E$27&gt;=D$16,'Opening Balance Sheet'!$F$27,0)</f>
        <v>0</v>
      </c>
      <c r="E22" s="12">
        <f>IF('Sources of Capital'!$B$23&gt;=E$16,'Sources of Capital'!$D$24,0)+IF('Opening Balance Sheet'!$E$27&gt;=E$16,'Opening Balance Sheet'!$F$27,0)</f>
        <v>0</v>
      </c>
      <c r="F22" s="12">
        <f>IF('Sources of Capital'!$B$23&gt;=F$16,'Sources of Capital'!$D$24,0)+IF('Opening Balance Sheet'!$E$27&gt;=F$16,'Opening Balance Sheet'!$F$27,0)</f>
        <v>0</v>
      </c>
      <c r="G22" s="12">
        <f>IF('Sources of Capital'!$B$23&gt;=G$16,'Sources of Capital'!$D$24,0)+IF('Opening Balance Sheet'!$E$27&gt;=G$16,'Opening Balance Sheet'!$F$27,0)</f>
        <v>0</v>
      </c>
      <c r="H22" s="12">
        <f>IF('Sources of Capital'!$B$23&gt;=H$16,'Sources of Capital'!$D$24,0)+IF('Opening Balance Sheet'!$E$27&gt;=H$16,'Opening Balance Sheet'!$F$27,0)</f>
        <v>0</v>
      </c>
      <c r="I22" s="12">
        <f>IF('Sources of Capital'!$B$23&gt;=I$16,'Sources of Capital'!$D$24,0)+IF('Opening Balance Sheet'!$E$27&gt;=I$16,'Opening Balance Sheet'!$F$27,0)</f>
        <v>0</v>
      </c>
      <c r="J22" s="12">
        <f>IF('Sources of Capital'!$B$23&gt;=J$16,'Sources of Capital'!$D$24,0)+IF('Opening Balance Sheet'!$E$27&gt;=J$16,'Opening Balance Sheet'!$F$27,0)</f>
        <v>0</v>
      </c>
      <c r="K22" s="12">
        <f>IF('Sources of Capital'!$B$23&gt;=K$16,'Sources of Capital'!$D$24,0)+IF('Opening Balance Sheet'!$E$27&gt;=K$16,'Opening Balance Sheet'!$F$27,0)</f>
        <v>0</v>
      </c>
      <c r="L22" s="12">
        <f>IF('Sources of Capital'!$B$23&gt;=L$16,'Sources of Capital'!$D$24,0)+IF('Opening Balance Sheet'!$E$27&gt;=L$16,'Opening Balance Sheet'!$F$27,0)</f>
        <v>0</v>
      </c>
      <c r="M22" s="12">
        <f>IF('Sources of Capital'!$B$23&gt;=M$16,'Sources of Capital'!$D$24,0)+IF('Opening Balance Sheet'!$E$27&gt;=M$16,'Opening Balance Sheet'!$F$27,0)</f>
        <v>0</v>
      </c>
      <c r="N22" s="12">
        <f>IF('Sources of Capital'!$B$23&gt;=N$16,'Sources of Capital'!$D$24,0)+IF('Opening Balance Sheet'!$E$27&gt;=N$16,'Opening Balance Sheet'!$F$27,0)</f>
        <v>0</v>
      </c>
      <c r="O22" s="12">
        <f t="shared" si="2"/>
        <v>0</v>
      </c>
    </row>
    <row r="23" spans="1:15" x14ac:dyDescent="0.2">
      <c r="A23" s="7"/>
      <c r="B23" s="7" t="s">
        <v>348</v>
      </c>
      <c r="C23" s="12">
        <f>IF('Sources of Capital'!$B$28&gt;=C$16,'Sources of Capital'!$D$29,0)+IF('Opening Balance Sheet'!$E$28&gt;=C$16,'Opening Balance Sheet'!$F$28,0)</f>
        <v>0</v>
      </c>
      <c r="D23" s="12">
        <f>IF('Sources of Capital'!$B$28&gt;=D$16,'Sources of Capital'!$D$29,0)+IF('Opening Balance Sheet'!$E$28&gt;=D$16,'Opening Balance Sheet'!$F$28,0)</f>
        <v>0</v>
      </c>
      <c r="E23" s="12">
        <f>IF('Sources of Capital'!$B$28&gt;=E$16,'Sources of Capital'!$D$29,0)+IF('Opening Balance Sheet'!$E$28&gt;=E$16,'Opening Balance Sheet'!$F$28,0)</f>
        <v>0</v>
      </c>
      <c r="F23" s="12">
        <f>IF('Sources of Capital'!$B$28&gt;=F$16,'Sources of Capital'!$D$29,0)+IF('Opening Balance Sheet'!$E$28&gt;=F$16,'Opening Balance Sheet'!$F$28,0)</f>
        <v>0</v>
      </c>
      <c r="G23" s="12">
        <f>IF('Sources of Capital'!$B$28&gt;=G$16,'Sources of Capital'!$D$29,0)+IF('Opening Balance Sheet'!$E$28&gt;=G$16,'Opening Balance Sheet'!$F$28,0)</f>
        <v>0</v>
      </c>
      <c r="H23" s="12">
        <f>IF('Sources of Capital'!$B$28&gt;=H$16,'Sources of Capital'!$D$29,0)+IF('Opening Balance Sheet'!$E$28&gt;=H$16,'Opening Balance Sheet'!$F$28,0)</f>
        <v>0</v>
      </c>
      <c r="I23" s="12">
        <f>IF('Sources of Capital'!$B$28&gt;=I$16,'Sources of Capital'!$D$29,0)+IF('Opening Balance Sheet'!$E$28&gt;=I$16,'Opening Balance Sheet'!$F$28,0)</f>
        <v>0</v>
      </c>
      <c r="J23" s="12">
        <f>IF('Sources of Capital'!$B$28&gt;=J$16,'Sources of Capital'!$D$29,0)+IF('Opening Balance Sheet'!$E$28&gt;=J$16,'Opening Balance Sheet'!$F$28,0)</f>
        <v>0</v>
      </c>
      <c r="K23" s="12">
        <f>IF('Sources of Capital'!$B$28&gt;=K$16,'Sources of Capital'!$D$29,0)+IF('Opening Balance Sheet'!$E$28&gt;=K$16,'Opening Balance Sheet'!$F$28,0)</f>
        <v>0</v>
      </c>
      <c r="L23" s="12">
        <f>IF('Sources of Capital'!$B$28&gt;=L$16,'Sources of Capital'!$D$29,0)+IF('Opening Balance Sheet'!$E$28&gt;=L$16,'Opening Balance Sheet'!$F$28,0)</f>
        <v>0</v>
      </c>
      <c r="M23" s="12">
        <f>IF('Sources of Capital'!$B$28&gt;=M$16,'Sources of Capital'!$D$29,0)+IF('Opening Balance Sheet'!$E$28&gt;=M$16,'Opening Balance Sheet'!$F$28,0)</f>
        <v>0</v>
      </c>
      <c r="N23" s="12">
        <f>IF('Sources of Capital'!$B$28&gt;=N$16,'Sources of Capital'!$D$29,0)+IF('Opening Balance Sheet'!$E$28&gt;=N$16,'Opening Balance Sheet'!$F$28,0)</f>
        <v>0</v>
      </c>
      <c r="O23" s="12">
        <f t="shared" si="2"/>
        <v>0</v>
      </c>
    </row>
    <row r="24" spans="1:15" x14ac:dyDescent="0.2">
      <c r="A24" s="7"/>
      <c r="B24" s="27" t="s">
        <v>112</v>
      </c>
      <c r="C24" s="12">
        <f>('Cash Receipts and Disbursements'!$B$18/12)*'Yr 2 Cash Flow Statement'!N43</f>
        <v>0</v>
      </c>
      <c r="D24" s="12">
        <f>('Cash Receipts and Disbursements'!$B$18/12)*C43</f>
        <v>0</v>
      </c>
      <c r="E24" s="12">
        <f>('Cash Receipts and Disbursements'!$B$18/12)*D43</f>
        <v>0</v>
      </c>
      <c r="F24" s="12">
        <f>('Cash Receipts and Disbursements'!$B$18/12)*E43</f>
        <v>0</v>
      </c>
      <c r="G24" s="12">
        <f>('Cash Receipts and Disbursements'!$B$18/12)*F43</f>
        <v>0</v>
      </c>
      <c r="H24" s="12">
        <f>('Cash Receipts and Disbursements'!$B$18/12)*G43</f>
        <v>0</v>
      </c>
      <c r="I24" s="12">
        <f>('Cash Receipts and Disbursements'!$B$18/12)*H43</f>
        <v>0</v>
      </c>
      <c r="J24" s="12">
        <f>('Cash Receipts and Disbursements'!$B$18/12)*I43</f>
        <v>0</v>
      </c>
      <c r="K24" s="12">
        <f>('Cash Receipts and Disbursements'!$B$18/12)*J43</f>
        <v>0</v>
      </c>
      <c r="L24" s="12">
        <f>('Cash Receipts and Disbursements'!$B$18/12)*K43</f>
        <v>0</v>
      </c>
      <c r="M24" s="12">
        <f>('Cash Receipts and Disbursements'!$B$18/12)*L43</f>
        <v>0</v>
      </c>
      <c r="N24" s="12">
        <f>('Cash Receipts and Disbursements'!$B$18/12)*M43</f>
        <v>0</v>
      </c>
      <c r="O24" s="12">
        <f t="shared" si="2"/>
        <v>0</v>
      </c>
    </row>
    <row r="25" spans="1:15" ht="14.25" x14ac:dyDescent="0.35">
      <c r="A25" s="7"/>
      <c r="B25" s="27" t="s">
        <v>108</v>
      </c>
      <c r="C25" s="35">
        <v>0</v>
      </c>
      <c r="D25" s="35">
        <v>0</v>
      </c>
      <c r="E25" s="35">
        <v>0</v>
      </c>
      <c r="F25" s="35">
        <v>0</v>
      </c>
      <c r="G25" s="35">
        <v>0</v>
      </c>
      <c r="H25" s="35">
        <v>0</v>
      </c>
      <c r="I25" s="35">
        <v>0</v>
      </c>
      <c r="J25" s="35">
        <v>0</v>
      </c>
      <c r="K25" s="35">
        <v>0</v>
      </c>
      <c r="L25" s="35">
        <v>0</v>
      </c>
      <c r="M25" s="35">
        <v>0</v>
      </c>
      <c r="N25" s="35">
        <v>0</v>
      </c>
      <c r="O25" s="31">
        <f t="shared" si="2"/>
        <v>0</v>
      </c>
    </row>
    <row r="26" spans="1:15" x14ac:dyDescent="0.2">
      <c r="A26" s="6" t="s">
        <v>109</v>
      </c>
      <c r="C26" s="12">
        <f>SUM(C17:C25)</f>
        <v>0</v>
      </c>
      <c r="D26" s="12">
        <f t="shared" ref="D26:N26" si="3">SUM(D17:D25)</f>
        <v>0</v>
      </c>
      <c r="E26" s="12">
        <f t="shared" si="3"/>
        <v>0</v>
      </c>
      <c r="F26" s="12">
        <f t="shared" si="3"/>
        <v>0</v>
      </c>
      <c r="G26" s="12">
        <f t="shared" si="3"/>
        <v>0</v>
      </c>
      <c r="H26" s="12">
        <f t="shared" si="3"/>
        <v>0</v>
      </c>
      <c r="I26" s="12">
        <f t="shared" si="3"/>
        <v>0</v>
      </c>
      <c r="J26" s="12">
        <f t="shared" si="3"/>
        <v>0</v>
      </c>
      <c r="K26" s="12">
        <f t="shared" si="3"/>
        <v>0</v>
      </c>
      <c r="L26" s="12">
        <f t="shared" si="3"/>
        <v>0</v>
      </c>
      <c r="M26" s="12">
        <f t="shared" si="3"/>
        <v>0</v>
      </c>
      <c r="N26" s="12">
        <f t="shared" si="3"/>
        <v>0</v>
      </c>
      <c r="O26" s="12">
        <f t="shared" si="2"/>
        <v>0</v>
      </c>
    </row>
    <row r="27" spans="1:15" x14ac:dyDescent="0.2">
      <c r="A27" s="7"/>
      <c r="C27" s="12"/>
      <c r="D27" s="12"/>
      <c r="E27" s="12"/>
      <c r="F27" s="12"/>
      <c r="G27" s="12"/>
      <c r="H27" s="12"/>
      <c r="I27" s="12"/>
      <c r="J27" s="12"/>
      <c r="K27" s="12"/>
      <c r="L27" s="12"/>
      <c r="M27" s="12"/>
      <c r="N27" s="12"/>
      <c r="O27" s="12"/>
    </row>
    <row r="28" spans="1:15" x14ac:dyDescent="0.2">
      <c r="A28" s="7"/>
      <c r="C28" s="12"/>
      <c r="D28" s="12"/>
      <c r="E28" s="12"/>
      <c r="F28" s="12"/>
      <c r="G28" s="12"/>
      <c r="H28" s="12"/>
      <c r="I28" s="12"/>
      <c r="J28" s="12"/>
      <c r="K28" s="12"/>
      <c r="L28" s="12"/>
      <c r="M28" s="12"/>
      <c r="N28" s="12"/>
      <c r="O28" s="12"/>
    </row>
    <row r="29" spans="1:15" x14ac:dyDescent="0.2">
      <c r="A29" s="6" t="s">
        <v>151</v>
      </c>
      <c r="C29" s="71">
        <f t="shared" ref="C29:N29" si="4">C7+C13-C26</f>
        <v>0</v>
      </c>
      <c r="D29" s="71">
        <f t="shared" si="4"/>
        <v>0</v>
      </c>
      <c r="E29" s="71">
        <f t="shared" si="4"/>
        <v>0</v>
      </c>
      <c r="F29" s="71">
        <f t="shared" si="4"/>
        <v>0</v>
      </c>
      <c r="G29" s="71">
        <f t="shared" si="4"/>
        <v>0</v>
      </c>
      <c r="H29" s="71">
        <f t="shared" si="4"/>
        <v>0</v>
      </c>
      <c r="I29" s="71">
        <f t="shared" si="4"/>
        <v>0</v>
      </c>
      <c r="J29" s="71">
        <f t="shared" si="4"/>
        <v>0</v>
      </c>
      <c r="K29" s="71">
        <f t="shared" si="4"/>
        <v>0</v>
      </c>
      <c r="L29" s="71">
        <f t="shared" si="4"/>
        <v>0</v>
      </c>
      <c r="M29" s="71">
        <f t="shared" si="4"/>
        <v>0</v>
      </c>
      <c r="N29" s="71">
        <f t="shared" si="4"/>
        <v>0</v>
      </c>
      <c r="O29" s="12"/>
    </row>
    <row r="30" spans="1:15" x14ac:dyDescent="0.2">
      <c r="A30" s="7"/>
      <c r="C30" s="12"/>
      <c r="D30" s="12"/>
      <c r="E30" s="12"/>
      <c r="F30" s="12"/>
      <c r="G30" s="12"/>
      <c r="H30" s="12"/>
      <c r="I30" s="12"/>
      <c r="J30" s="12"/>
      <c r="K30" s="12"/>
      <c r="L30" s="12"/>
      <c r="M30" s="12"/>
      <c r="N30" s="12"/>
      <c r="O30" s="12"/>
    </row>
    <row r="31" spans="1:15" x14ac:dyDescent="0.2">
      <c r="A31" s="7"/>
      <c r="C31" s="12"/>
      <c r="D31" s="12"/>
      <c r="E31" s="12"/>
      <c r="F31" s="12"/>
      <c r="G31" s="12"/>
      <c r="H31" s="12"/>
      <c r="I31" s="12"/>
      <c r="J31" s="12"/>
      <c r="K31" s="12"/>
      <c r="L31" s="12"/>
      <c r="M31" s="12"/>
      <c r="N31" s="12"/>
      <c r="O31" s="12"/>
    </row>
    <row r="32" spans="1:15" x14ac:dyDescent="0.2">
      <c r="A32" s="6" t="s">
        <v>105</v>
      </c>
      <c r="C32" s="12">
        <f>IF(('Yr 3 Cash Flow Statement'!C29-'Cash Receipts and Disbursements'!$B$17)&lt;0,'Cash Receipts and Disbursements'!$B$17-'Yr 3 Cash Flow Statement'!C29,0)</f>
        <v>0</v>
      </c>
      <c r="D32" s="12">
        <f>IF(('Yr 3 Cash Flow Statement'!D29-'Cash Receipts and Disbursements'!$B$17)&lt;0,'Cash Receipts and Disbursements'!$B$17-'Yr 3 Cash Flow Statement'!D29,0)</f>
        <v>0</v>
      </c>
      <c r="E32" s="12">
        <f>IF(('Yr 3 Cash Flow Statement'!E29-'Cash Receipts and Disbursements'!$B$17)&lt;0,'Cash Receipts and Disbursements'!$B$17-'Yr 3 Cash Flow Statement'!E29,0)</f>
        <v>0</v>
      </c>
      <c r="F32" s="12">
        <f>IF(('Yr 3 Cash Flow Statement'!F29-'Cash Receipts and Disbursements'!$B$17)&lt;0,'Cash Receipts and Disbursements'!$B$17-'Yr 3 Cash Flow Statement'!F29,0)</f>
        <v>0</v>
      </c>
      <c r="G32" s="12">
        <f>IF(('Yr 3 Cash Flow Statement'!G29-'Cash Receipts and Disbursements'!$B$17)&lt;0,'Cash Receipts and Disbursements'!$B$17-'Yr 3 Cash Flow Statement'!G29,0)</f>
        <v>0</v>
      </c>
      <c r="H32" s="12">
        <f>IF(('Yr 3 Cash Flow Statement'!H29-'Cash Receipts and Disbursements'!$B$17)&lt;0,'Cash Receipts and Disbursements'!$B$17-'Yr 3 Cash Flow Statement'!H29,0)</f>
        <v>0</v>
      </c>
      <c r="I32" s="12">
        <f>IF(('Yr 3 Cash Flow Statement'!I29-'Cash Receipts and Disbursements'!$B$17)&lt;0,'Cash Receipts and Disbursements'!$B$17-'Yr 3 Cash Flow Statement'!I29,0)</f>
        <v>0</v>
      </c>
      <c r="J32" s="12">
        <f>IF(('Yr 3 Cash Flow Statement'!J29-'Cash Receipts and Disbursements'!$B$17)&lt;0,'Cash Receipts and Disbursements'!$B$17-'Yr 3 Cash Flow Statement'!J29,0)</f>
        <v>0</v>
      </c>
      <c r="K32" s="12">
        <f>IF(('Yr 3 Cash Flow Statement'!K29-'Cash Receipts and Disbursements'!$B$17)&lt;0,'Cash Receipts and Disbursements'!$B$17-'Yr 3 Cash Flow Statement'!K29,0)</f>
        <v>0</v>
      </c>
      <c r="L32" s="12">
        <f>IF(('Yr 3 Cash Flow Statement'!L29-'Cash Receipts and Disbursements'!$B$17)&lt;0,'Cash Receipts and Disbursements'!$B$17-'Yr 3 Cash Flow Statement'!L29,0)</f>
        <v>0</v>
      </c>
      <c r="M32" s="12">
        <f>IF(('Yr 3 Cash Flow Statement'!M29-'Cash Receipts and Disbursements'!$B$17)&lt;0,'Cash Receipts and Disbursements'!$B$17-'Yr 3 Cash Flow Statement'!M29,0)</f>
        <v>0</v>
      </c>
      <c r="N32" s="12">
        <f>IF(('Yr 3 Cash Flow Statement'!N29-'Cash Receipts and Disbursements'!$B$17)&lt;0,'Cash Receipts and Disbursements'!$B$17-'Yr 3 Cash Flow Statement'!N29,0)</f>
        <v>0</v>
      </c>
      <c r="O32" s="12">
        <f>SUM(C32:N32)</f>
        <v>0</v>
      </c>
    </row>
    <row r="33" spans="1:15" x14ac:dyDescent="0.2">
      <c r="C33" s="12"/>
      <c r="D33" s="12"/>
      <c r="E33" s="12"/>
      <c r="F33" s="12"/>
      <c r="G33" s="12"/>
      <c r="H33" s="12"/>
      <c r="I33" s="12"/>
      <c r="J33" s="12"/>
      <c r="K33" s="12"/>
      <c r="L33" s="12"/>
      <c r="M33" s="12"/>
      <c r="N33" s="12"/>
      <c r="O33" s="12"/>
    </row>
    <row r="34" spans="1:15" x14ac:dyDescent="0.2">
      <c r="A34" s="7"/>
    </row>
    <row r="35" spans="1:15" ht="12.75" thickBot="1" x14ac:dyDescent="0.25">
      <c r="A35" s="6" t="s">
        <v>110</v>
      </c>
      <c r="C35" s="70">
        <f>C29+C32</f>
        <v>0</v>
      </c>
      <c r="D35" s="70">
        <f t="shared" ref="D35:N35" si="5">D29+D32</f>
        <v>0</v>
      </c>
      <c r="E35" s="70">
        <f t="shared" si="5"/>
        <v>0</v>
      </c>
      <c r="F35" s="70">
        <f t="shared" si="5"/>
        <v>0</v>
      </c>
      <c r="G35" s="70">
        <f t="shared" si="5"/>
        <v>0</v>
      </c>
      <c r="H35" s="70">
        <f t="shared" si="5"/>
        <v>0</v>
      </c>
      <c r="I35" s="70">
        <f t="shared" si="5"/>
        <v>0</v>
      </c>
      <c r="J35" s="70">
        <f t="shared" si="5"/>
        <v>0</v>
      </c>
      <c r="K35" s="70">
        <f t="shared" si="5"/>
        <v>0</v>
      </c>
      <c r="L35" s="70">
        <f t="shared" si="5"/>
        <v>0</v>
      </c>
      <c r="M35" s="70">
        <f t="shared" si="5"/>
        <v>0</v>
      </c>
      <c r="N35" s="70">
        <f t="shared" si="5"/>
        <v>0</v>
      </c>
    </row>
    <row r="36" spans="1:15" ht="12.75" thickTop="1" x14ac:dyDescent="0.2">
      <c r="A36" s="7"/>
    </row>
    <row r="37" spans="1:15" x14ac:dyDescent="0.2">
      <c r="A37" s="7"/>
    </row>
    <row r="38" spans="1:15" x14ac:dyDescent="0.2">
      <c r="A38" s="7"/>
    </row>
    <row r="39" spans="1:15" x14ac:dyDescent="0.2">
      <c r="A39" s="7"/>
    </row>
    <row r="40" spans="1:15" x14ac:dyDescent="0.2">
      <c r="A40" s="7"/>
    </row>
    <row r="41" spans="1:15" x14ac:dyDescent="0.2">
      <c r="A41" s="7"/>
    </row>
    <row r="42" spans="1:15" x14ac:dyDescent="0.2">
      <c r="A42" s="7"/>
    </row>
    <row r="43" spans="1:15" s="25" customFormat="1" ht="11.25" x14ac:dyDescent="0.2">
      <c r="A43" s="25" t="s">
        <v>111</v>
      </c>
      <c r="C43" s="72">
        <f>C32-C25+'Yr 2 Cash Flow Statement'!N43</f>
        <v>0</v>
      </c>
      <c r="D43" s="72">
        <f>C43+D32-D25</f>
        <v>0</v>
      </c>
      <c r="E43" s="72">
        <f t="shared" ref="E43:N43" si="6">D43+E32-E25</f>
        <v>0</v>
      </c>
      <c r="F43" s="72">
        <f t="shared" si="6"/>
        <v>0</v>
      </c>
      <c r="G43" s="72">
        <f t="shared" si="6"/>
        <v>0</v>
      </c>
      <c r="H43" s="72">
        <f t="shared" si="6"/>
        <v>0</v>
      </c>
      <c r="I43" s="72">
        <f t="shared" si="6"/>
        <v>0</v>
      </c>
      <c r="J43" s="73">
        <f t="shared" si="6"/>
        <v>0</v>
      </c>
      <c r="K43" s="73">
        <f t="shared" si="6"/>
        <v>0</v>
      </c>
      <c r="L43" s="73">
        <f t="shared" si="6"/>
        <v>0</v>
      </c>
      <c r="M43" s="73">
        <f t="shared" si="6"/>
        <v>0</v>
      </c>
      <c r="N43" s="73">
        <f t="shared" si="6"/>
        <v>0</v>
      </c>
    </row>
    <row r="44" spans="1:15" x14ac:dyDescent="0.2">
      <c r="A44" s="7"/>
    </row>
    <row r="45" spans="1:15" x14ac:dyDescent="0.2">
      <c r="A45" s="7"/>
    </row>
    <row r="46" spans="1:15" x14ac:dyDescent="0.2">
      <c r="A46" s="7"/>
    </row>
    <row r="47" spans="1:15" x14ac:dyDescent="0.2">
      <c r="A47" s="7"/>
    </row>
    <row r="48" spans="1:15" x14ac:dyDescent="0.2">
      <c r="A48" s="7"/>
    </row>
    <row r="49" spans="1:1" x14ac:dyDescent="0.2">
      <c r="A49" s="7"/>
    </row>
    <row r="50" spans="1:1" x14ac:dyDescent="0.2">
      <c r="A50" s="7"/>
    </row>
    <row r="51" spans="1:1" x14ac:dyDescent="0.2">
      <c r="A51" s="7"/>
    </row>
    <row r="52" spans="1:1" x14ac:dyDescent="0.2">
      <c r="A52" s="7"/>
    </row>
    <row r="53" spans="1:1" x14ac:dyDescent="0.2">
      <c r="A53" s="7"/>
    </row>
    <row r="54" spans="1:1" x14ac:dyDescent="0.2">
      <c r="A54" s="7"/>
    </row>
    <row r="55" spans="1:1" x14ac:dyDescent="0.2">
      <c r="A55" s="7"/>
    </row>
    <row r="56" spans="1:1" x14ac:dyDescent="0.2">
      <c r="A56" s="7"/>
    </row>
    <row r="57" spans="1:1" hidden="1" x14ac:dyDescent="0.2">
      <c r="A57" s="7"/>
    </row>
    <row r="58" spans="1:1" hidden="1" x14ac:dyDescent="0.2">
      <c r="A58" s="7"/>
    </row>
    <row r="59" spans="1:1" hidden="1" x14ac:dyDescent="0.2">
      <c r="A59" s="7"/>
    </row>
    <row r="60" spans="1:1" hidden="1" x14ac:dyDescent="0.2">
      <c r="A60" s="7"/>
    </row>
    <row r="61" spans="1:1" hidden="1" x14ac:dyDescent="0.2">
      <c r="A61" s="7"/>
    </row>
    <row r="62" spans="1:1" hidden="1" x14ac:dyDescent="0.2"/>
    <row r="63" spans="1:1" hidden="1" x14ac:dyDescent="0.2"/>
    <row r="64" spans="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sheetData>
  <phoneticPr fontId="0" type="noConversion"/>
  <pageMargins left="0.75" right="0.75" top="1" bottom="1" header="0.5" footer="0.5"/>
  <pageSetup scale="75" orientation="landscape" blackAndWhite="1"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J35"/>
  <sheetViews>
    <sheetView workbookViewId="0">
      <selection activeCell="B30" sqref="B30"/>
    </sheetView>
  </sheetViews>
  <sheetFormatPr defaultColWidth="9.140625" defaultRowHeight="12" x14ac:dyDescent="0.2"/>
  <cols>
    <col min="1" max="1" width="31.28515625" style="92" customWidth="1"/>
    <col min="2" max="3" width="15.28515625" style="7" customWidth="1"/>
    <col min="4" max="4" width="14.85546875" style="92" customWidth="1"/>
    <col min="5" max="5" width="9.140625" style="96"/>
    <col min="6" max="6" width="19.7109375" style="7" customWidth="1"/>
    <col min="7" max="7" width="12.28515625" style="7" customWidth="1"/>
    <col min="8" max="16384" width="9.140625" style="7"/>
  </cols>
  <sheetData>
    <row r="1" spans="1:9" x14ac:dyDescent="0.2">
      <c r="A1" s="206">
        <f>'Welcome!'!B19</f>
        <v>0</v>
      </c>
      <c r="B1" s="92"/>
      <c r="C1" s="92"/>
      <c r="F1" s="92"/>
      <c r="G1" s="92"/>
      <c r="H1" s="92"/>
      <c r="I1" s="92"/>
    </row>
    <row r="2" spans="1:9" x14ac:dyDescent="0.2">
      <c r="A2" s="91" t="s">
        <v>204</v>
      </c>
      <c r="B2" s="92"/>
      <c r="C2" s="92"/>
      <c r="F2" s="92"/>
      <c r="G2" s="92"/>
      <c r="H2" s="92"/>
      <c r="I2" s="92"/>
    </row>
    <row r="3" spans="1:9" x14ac:dyDescent="0.2">
      <c r="A3" s="91"/>
      <c r="B3" s="92"/>
      <c r="C3" s="92"/>
      <c r="F3" s="92"/>
      <c r="G3" s="92"/>
      <c r="H3" s="92"/>
      <c r="I3" s="92"/>
    </row>
    <row r="4" spans="1:9" x14ac:dyDescent="0.2">
      <c r="B4" s="92"/>
      <c r="C4" s="92"/>
      <c r="F4" s="92"/>
      <c r="G4" s="92"/>
      <c r="H4" s="92"/>
      <c r="I4" s="92"/>
    </row>
    <row r="5" spans="1:9" x14ac:dyDescent="0.2">
      <c r="A5" s="91" t="s">
        <v>205</v>
      </c>
      <c r="B5" s="92"/>
      <c r="C5" s="92"/>
      <c r="F5" s="92"/>
      <c r="G5" s="92"/>
      <c r="H5" s="92"/>
      <c r="I5" s="92"/>
    </row>
    <row r="6" spans="1:9" x14ac:dyDescent="0.2">
      <c r="A6" s="91"/>
      <c r="B6" s="92"/>
      <c r="C6" s="92"/>
      <c r="F6" s="92"/>
      <c r="G6" s="92"/>
      <c r="H6" s="92"/>
      <c r="I6" s="92"/>
    </row>
    <row r="7" spans="1:9" ht="24" x14ac:dyDescent="0.2">
      <c r="A7" s="93" t="s">
        <v>77</v>
      </c>
      <c r="B7" s="94" t="s">
        <v>33</v>
      </c>
      <c r="C7" s="94" t="s">
        <v>65</v>
      </c>
      <c r="D7" s="94" t="s">
        <v>34</v>
      </c>
      <c r="F7" s="118"/>
      <c r="G7" s="201" t="s">
        <v>341</v>
      </c>
      <c r="H7" s="92"/>
      <c r="I7" s="92"/>
    </row>
    <row r="8" spans="1:9" x14ac:dyDescent="0.2">
      <c r="A8" s="93"/>
      <c r="B8" s="94"/>
      <c r="C8" s="94"/>
      <c r="D8" s="94"/>
      <c r="F8" s="119"/>
      <c r="G8" s="92"/>
      <c r="H8" s="92"/>
      <c r="I8" s="92"/>
    </row>
    <row r="9" spans="1:9" x14ac:dyDescent="0.2">
      <c r="A9" s="112" t="s">
        <v>120</v>
      </c>
      <c r="B9" s="113"/>
      <c r="C9" s="113"/>
      <c r="D9" s="113"/>
      <c r="E9" s="114"/>
      <c r="F9" s="119"/>
      <c r="G9" s="92"/>
      <c r="H9" s="92"/>
      <c r="I9" s="92"/>
    </row>
    <row r="10" spans="1:9" x14ac:dyDescent="0.2">
      <c r="A10" s="92" t="s">
        <v>46</v>
      </c>
      <c r="B10" s="11">
        <v>0</v>
      </c>
      <c r="C10" s="120"/>
      <c r="D10" s="111"/>
      <c r="F10" s="121"/>
      <c r="G10" s="122"/>
      <c r="H10" s="122"/>
      <c r="I10" s="122"/>
    </row>
    <row r="11" spans="1:9" x14ac:dyDescent="0.2">
      <c r="A11" s="92" t="s">
        <v>47</v>
      </c>
      <c r="B11" s="11">
        <v>0</v>
      </c>
      <c r="C11" s="120"/>
      <c r="D11" s="117">
        <v>20</v>
      </c>
      <c r="E11" s="96" t="s">
        <v>35</v>
      </c>
      <c r="F11" s="123">
        <f t="shared" ref="F11:F16" si="0">B11/D11</f>
        <v>0</v>
      </c>
      <c r="G11" s="200">
        <f t="shared" ref="G11:G16" si="1">F11/12</f>
        <v>0</v>
      </c>
      <c r="H11" s="122"/>
      <c r="I11" s="122"/>
    </row>
    <row r="12" spans="1:9" x14ac:dyDescent="0.2">
      <c r="A12" s="92" t="s">
        <v>255</v>
      </c>
      <c r="B12" s="11">
        <v>0</v>
      </c>
      <c r="C12" s="120"/>
      <c r="D12" s="117">
        <v>7</v>
      </c>
      <c r="E12" s="96" t="s">
        <v>35</v>
      </c>
      <c r="F12" s="123">
        <f t="shared" si="0"/>
        <v>0</v>
      </c>
      <c r="G12" s="200">
        <f t="shared" si="1"/>
        <v>0</v>
      </c>
      <c r="H12" s="122"/>
      <c r="I12" s="122"/>
    </row>
    <row r="13" spans="1:9" x14ac:dyDescent="0.2">
      <c r="A13" s="92" t="s">
        <v>45</v>
      </c>
      <c r="B13" s="11">
        <v>0</v>
      </c>
      <c r="C13" s="120"/>
      <c r="D13" s="117">
        <v>7</v>
      </c>
      <c r="E13" s="96" t="s">
        <v>35</v>
      </c>
      <c r="F13" s="123">
        <f t="shared" si="0"/>
        <v>0</v>
      </c>
      <c r="G13" s="200">
        <f t="shared" si="1"/>
        <v>0</v>
      </c>
      <c r="H13" s="122"/>
      <c r="I13" s="122"/>
    </row>
    <row r="14" spans="1:9" x14ac:dyDescent="0.2">
      <c r="A14" s="92" t="s">
        <v>44</v>
      </c>
      <c r="B14" s="11">
        <v>0</v>
      </c>
      <c r="C14" s="120"/>
      <c r="D14" s="117">
        <v>5</v>
      </c>
      <c r="E14" s="96" t="s">
        <v>35</v>
      </c>
      <c r="F14" s="123">
        <f t="shared" si="0"/>
        <v>0</v>
      </c>
      <c r="G14" s="200">
        <f t="shared" si="1"/>
        <v>0</v>
      </c>
      <c r="H14" s="122"/>
      <c r="I14" s="122"/>
    </row>
    <row r="15" spans="1:9" x14ac:dyDescent="0.2">
      <c r="A15" s="92" t="s">
        <v>247</v>
      </c>
      <c r="B15" s="11">
        <v>0</v>
      </c>
      <c r="C15" s="120"/>
      <c r="D15" s="117">
        <v>5</v>
      </c>
      <c r="E15" s="96" t="s">
        <v>35</v>
      </c>
      <c r="F15" s="123">
        <f t="shared" si="0"/>
        <v>0</v>
      </c>
      <c r="G15" s="200">
        <f t="shared" si="1"/>
        <v>0</v>
      </c>
      <c r="H15" s="122"/>
      <c r="I15" s="122"/>
    </row>
    <row r="16" spans="1:9" x14ac:dyDescent="0.2">
      <c r="A16" s="92" t="s">
        <v>48</v>
      </c>
      <c r="B16" s="11">
        <v>0</v>
      </c>
      <c r="C16" s="124"/>
      <c r="D16" s="117">
        <v>5</v>
      </c>
      <c r="E16" s="96" t="s">
        <v>35</v>
      </c>
      <c r="F16" s="123">
        <f t="shared" si="0"/>
        <v>0</v>
      </c>
      <c r="G16" s="202">
        <f t="shared" si="1"/>
        <v>0</v>
      </c>
      <c r="H16" s="122"/>
      <c r="I16" s="122"/>
    </row>
    <row r="17" spans="1:10" x14ac:dyDescent="0.2">
      <c r="B17" s="120"/>
      <c r="C17" s="125">
        <f>SUM(B10:B16)</f>
        <v>0</v>
      </c>
      <c r="D17" s="111"/>
      <c r="F17" s="126"/>
      <c r="G17" s="200">
        <f>SUM(G11:G16)</f>
        <v>0</v>
      </c>
      <c r="H17" s="122"/>
      <c r="I17" s="122"/>
    </row>
    <row r="18" spans="1:10" x14ac:dyDescent="0.2">
      <c r="A18" s="112" t="s">
        <v>259</v>
      </c>
      <c r="B18" s="124"/>
      <c r="C18" s="124"/>
      <c r="D18" s="127"/>
      <c r="E18" s="114"/>
      <c r="F18" s="121"/>
      <c r="G18" s="122"/>
      <c r="H18" s="122"/>
      <c r="I18" s="122"/>
    </row>
    <row r="19" spans="1:10" x14ac:dyDescent="0.2">
      <c r="A19" s="92" t="s">
        <v>248</v>
      </c>
      <c r="B19" s="11">
        <v>0</v>
      </c>
      <c r="C19" s="120"/>
      <c r="D19" s="95"/>
      <c r="F19" s="119"/>
      <c r="G19" s="92"/>
      <c r="H19" s="92"/>
      <c r="I19" s="92"/>
    </row>
    <row r="20" spans="1:10" x14ac:dyDescent="0.2">
      <c r="A20" s="92" t="s">
        <v>256</v>
      </c>
      <c r="B20" s="11">
        <v>0</v>
      </c>
      <c r="C20" s="120"/>
      <c r="D20" s="95"/>
      <c r="F20" s="119"/>
      <c r="G20" s="92"/>
      <c r="H20" s="92"/>
      <c r="I20" s="92"/>
    </row>
    <row r="21" spans="1:10" x14ac:dyDescent="0.2">
      <c r="A21" s="92" t="s">
        <v>252</v>
      </c>
      <c r="B21" s="11">
        <v>0</v>
      </c>
      <c r="C21" s="120"/>
      <c r="D21" s="95"/>
      <c r="F21" s="119"/>
      <c r="G21" s="92"/>
      <c r="H21" s="92"/>
      <c r="I21" s="92"/>
    </row>
    <row r="22" spans="1:10" x14ac:dyDescent="0.2">
      <c r="A22" s="92" t="s">
        <v>249</v>
      </c>
      <c r="B22" s="11">
        <v>0</v>
      </c>
      <c r="C22" s="120"/>
      <c r="D22" s="95"/>
      <c r="F22" s="119"/>
      <c r="G22" s="92"/>
      <c r="H22" s="92"/>
      <c r="I22" s="92"/>
    </row>
    <row r="23" spans="1:10" x14ac:dyDescent="0.2">
      <c r="A23" s="92" t="s">
        <v>251</v>
      </c>
      <c r="B23" s="11">
        <v>0</v>
      </c>
      <c r="C23" s="120"/>
      <c r="D23" s="95"/>
      <c r="F23" s="119"/>
      <c r="G23" s="92"/>
      <c r="H23" s="92"/>
      <c r="I23" s="92"/>
    </row>
    <row r="24" spans="1:10" x14ac:dyDescent="0.2">
      <c r="A24" s="92" t="s">
        <v>254</v>
      </c>
      <c r="B24" s="11">
        <v>0</v>
      </c>
      <c r="C24" s="120"/>
      <c r="D24" s="95"/>
      <c r="F24" s="119"/>
      <c r="G24" s="92"/>
      <c r="H24" s="92"/>
      <c r="I24" s="92"/>
    </row>
    <row r="25" spans="1:10" x14ac:dyDescent="0.2">
      <c r="A25" s="92" t="s">
        <v>253</v>
      </c>
      <c r="B25" s="11">
        <v>0</v>
      </c>
      <c r="C25" s="120"/>
      <c r="D25" s="95"/>
      <c r="F25" s="119"/>
      <c r="G25" s="92"/>
      <c r="H25" s="92"/>
      <c r="I25" s="92"/>
    </row>
    <row r="26" spans="1:10" x14ac:dyDescent="0.2">
      <c r="A26" s="92" t="s">
        <v>257</v>
      </c>
      <c r="B26" s="11">
        <v>0</v>
      </c>
      <c r="C26" s="120"/>
      <c r="D26" s="95"/>
      <c r="F26" s="119"/>
      <c r="G26" s="131"/>
      <c r="H26" s="131"/>
      <c r="I26" s="131"/>
      <c r="J26" s="133"/>
    </row>
    <row r="27" spans="1:10" x14ac:dyDescent="0.2">
      <c r="A27" s="92" t="s">
        <v>250</v>
      </c>
      <c r="B27" s="11">
        <v>0</v>
      </c>
      <c r="C27" s="120"/>
      <c r="D27" s="95"/>
      <c r="F27" s="119"/>
      <c r="G27" s="131"/>
      <c r="H27" s="131"/>
      <c r="I27" s="131"/>
      <c r="J27" s="133"/>
    </row>
    <row r="28" spans="1:10" x14ac:dyDescent="0.2">
      <c r="A28" s="92" t="s">
        <v>258</v>
      </c>
      <c r="B28" s="11">
        <v>0</v>
      </c>
      <c r="C28" s="120"/>
      <c r="D28" s="95"/>
      <c r="F28" s="126"/>
      <c r="G28" s="131"/>
      <c r="H28" s="131"/>
      <c r="I28" s="131"/>
      <c r="J28" s="133"/>
    </row>
    <row r="29" spans="1:10" x14ac:dyDescent="0.2">
      <c r="A29" s="92" t="s">
        <v>260</v>
      </c>
      <c r="B29" s="11">
        <v>0</v>
      </c>
      <c r="C29" s="128"/>
      <c r="D29" s="94" t="s">
        <v>272</v>
      </c>
      <c r="F29" s="126"/>
      <c r="G29" s="131"/>
      <c r="H29" s="131"/>
      <c r="I29" s="131"/>
      <c r="J29" s="133"/>
    </row>
    <row r="30" spans="1:10" x14ac:dyDescent="0.2">
      <c r="B30" s="92"/>
      <c r="C30" s="125">
        <f>SUM(B19:B29)</f>
        <v>0</v>
      </c>
      <c r="D30" s="199">
        <v>0</v>
      </c>
      <c r="E30" s="96" t="s">
        <v>35</v>
      </c>
      <c r="F30" s="132"/>
      <c r="G30" s="200">
        <f>IF(D30=0,0,((C30-B29-B21-B28)/(D30*12)))</f>
        <v>0</v>
      </c>
      <c r="H30" s="134">
        <f>G30/12</f>
        <v>0</v>
      </c>
      <c r="I30" s="131" t="s">
        <v>265</v>
      </c>
      <c r="J30" s="133"/>
    </row>
    <row r="31" spans="1:10" x14ac:dyDescent="0.2">
      <c r="B31" s="92"/>
      <c r="C31" s="92"/>
      <c r="F31" s="126"/>
      <c r="G31" s="131">
        <f>IF(D30=0,0,(B28/D30))</f>
        <v>0</v>
      </c>
      <c r="H31" s="131">
        <f>G31/12</f>
        <v>0</v>
      </c>
      <c r="I31" s="131" t="s">
        <v>264</v>
      </c>
      <c r="J31" s="133"/>
    </row>
    <row r="32" spans="1:10" ht="12.75" thickBot="1" x14ac:dyDescent="0.25">
      <c r="A32" s="91" t="s">
        <v>7</v>
      </c>
      <c r="B32" s="92"/>
      <c r="C32" s="129">
        <f>SUM(B10:B29)</f>
        <v>0</v>
      </c>
      <c r="F32" s="119"/>
      <c r="G32" s="131"/>
      <c r="H32" s="134">
        <f>SUM(H30:H31)</f>
        <v>0</v>
      </c>
      <c r="I32" s="131"/>
      <c r="J32" s="133"/>
    </row>
    <row r="33" spans="2:10" ht="12.75" thickTop="1" x14ac:dyDescent="0.2">
      <c r="B33" s="92"/>
      <c r="C33" s="92"/>
      <c r="F33" s="92"/>
      <c r="G33" s="131"/>
      <c r="H33" s="131"/>
      <c r="I33" s="131"/>
      <c r="J33" s="133"/>
    </row>
    <row r="34" spans="2:10" x14ac:dyDescent="0.2">
      <c r="B34" s="92"/>
      <c r="C34" s="92"/>
      <c r="F34" s="92"/>
      <c r="G34" s="92"/>
      <c r="H34" s="92"/>
      <c r="I34" s="92"/>
    </row>
    <row r="35" spans="2:10" x14ac:dyDescent="0.2">
      <c r="B35" s="92"/>
      <c r="C35" s="92"/>
      <c r="F35" s="92"/>
      <c r="G35" s="92"/>
      <c r="H35" s="92"/>
      <c r="I35" s="92"/>
    </row>
  </sheetData>
  <phoneticPr fontId="0" type="noConversion"/>
  <pageMargins left="0.75" right="0.75" top="1" bottom="1" header="0.5" footer="0.5"/>
  <pageSetup orientation="portrait" blackAndWhite="1" horizontalDpi="300" verticalDpi="300" r:id="rId1"/>
  <headerFooter alignWithMargins="0"/>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8"/>
  <sheetViews>
    <sheetView workbookViewId="0">
      <pane xSplit="3" ySplit="4" topLeftCell="D14" activePane="bottomRight" state="frozen"/>
      <selection pane="topRight" activeCell="D1" sqref="D1"/>
      <selection pane="bottomLeft" activeCell="A5" sqref="A5"/>
      <selection pane="bottomRight" activeCell="F35" sqref="F35"/>
    </sheetView>
  </sheetViews>
  <sheetFormatPr defaultColWidth="9.140625" defaultRowHeight="12" x14ac:dyDescent="0.2"/>
  <cols>
    <col min="1" max="1" width="2.7109375" style="7" customWidth="1"/>
    <col min="2" max="2" width="27.85546875" style="7" customWidth="1"/>
    <col min="3" max="3" width="6.7109375" style="7" customWidth="1"/>
    <col min="4" max="4" width="20.5703125" style="7" customWidth="1"/>
    <col min="5" max="5" width="9.7109375" style="7" customWidth="1"/>
    <col min="6" max="6" width="21" style="7" customWidth="1"/>
    <col min="7" max="7" width="12.7109375" style="7" customWidth="1"/>
    <col min="8" max="16384" width="9.140625" style="7"/>
  </cols>
  <sheetData>
    <row r="1" spans="1:7" x14ac:dyDescent="0.2">
      <c r="A1" s="6">
        <f>'Required Funds'!A1</f>
        <v>0</v>
      </c>
    </row>
    <row r="3" spans="1:7" x14ac:dyDescent="0.2">
      <c r="A3" s="60" t="str">
        <f>CONCATENATE('Monthly Budget'!I4," ","PROJECTED BALANCE SHEET")</f>
        <v>Year 3 PROJECTED BALANCE SHEET</v>
      </c>
      <c r="B3" s="49"/>
      <c r="C3" s="49"/>
      <c r="D3" s="49"/>
      <c r="E3" s="49"/>
      <c r="F3" s="49"/>
      <c r="G3" s="45"/>
    </row>
    <row r="4" spans="1:7" x14ac:dyDescent="0.2">
      <c r="A4" s="74"/>
      <c r="B4" s="74"/>
      <c r="C4" s="74"/>
      <c r="D4" s="63" t="s">
        <v>210</v>
      </c>
      <c r="E4" s="74"/>
      <c r="F4" s="63" t="s">
        <v>211</v>
      </c>
      <c r="G4" s="45"/>
    </row>
    <row r="5" spans="1:7" x14ac:dyDescent="0.2">
      <c r="A5" s="62" t="s">
        <v>128</v>
      </c>
      <c r="B5" s="74"/>
      <c r="C5" s="74"/>
      <c r="D5" s="74"/>
      <c r="E5" s="74"/>
      <c r="F5" s="74"/>
      <c r="G5" s="45"/>
    </row>
    <row r="6" spans="1:7" x14ac:dyDescent="0.2">
      <c r="D6" s="12"/>
    </row>
    <row r="7" spans="1:7" x14ac:dyDescent="0.2">
      <c r="A7" s="65" t="s">
        <v>116</v>
      </c>
      <c r="B7" s="75"/>
      <c r="D7" s="12"/>
    </row>
    <row r="8" spans="1:7" x14ac:dyDescent="0.2">
      <c r="A8" s="65"/>
      <c r="B8" s="75" t="s">
        <v>117</v>
      </c>
      <c r="D8" s="88">
        <f>'Yr 2 Balance Sheet'!F8</f>
        <v>0</v>
      </c>
      <c r="F8" s="12">
        <f>'Yr 3 Cash Flow Statement'!N35</f>
        <v>0</v>
      </c>
    </row>
    <row r="9" spans="1:7" x14ac:dyDescent="0.2">
      <c r="A9" s="6"/>
      <c r="B9" s="27" t="s">
        <v>129</v>
      </c>
      <c r="D9" s="88">
        <f>'Yr 2 Balance Sheet'!F9</f>
        <v>0</v>
      </c>
      <c r="F9" s="12">
        <f>D9+'Yr 3 Income Statement'!O11-'Yr 3 Cash Flow Statement'!O13</f>
        <v>0</v>
      </c>
    </row>
    <row r="10" spans="1:7" x14ac:dyDescent="0.2">
      <c r="A10" s="6"/>
      <c r="B10" s="27" t="s">
        <v>118</v>
      </c>
      <c r="D10" s="88">
        <f>'Yr 2 Balance Sheet'!F10</f>
        <v>0</v>
      </c>
      <c r="F10" s="12">
        <f>'Yr 3 Balance Sheet'!D10</f>
        <v>0</v>
      </c>
    </row>
    <row r="11" spans="1:7" x14ac:dyDescent="0.2">
      <c r="A11" s="6"/>
      <c r="B11" s="27" t="s">
        <v>130</v>
      </c>
      <c r="D11" s="88">
        <f>'Yr 2 Balance Sheet'!F11</f>
        <v>0</v>
      </c>
      <c r="F11" s="12">
        <f>IF(D11='Opening Balance Sheet'!B12,'Opening Balance Sheet'!B12,D11-'Required Funds'!G30)</f>
        <v>0</v>
      </c>
    </row>
    <row r="12" spans="1:7" ht="14.25" x14ac:dyDescent="0.35">
      <c r="A12" s="6"/>
      <c r="B12" s="27" t="s">
        <v>131</v>
      </c>
      <c r="D12" s="77">
        <f>'Yr 2 Balance Sheet'!F12</f>
        <v>0</v>
      </c>
      <c r="F12" s="31">
        <f>IF(D12='Opening Balance Sheet'!B13,'Opening Balance Sheet'!B13,D12-'Required Funds'!G31)</f>
        <v>0</v>
      </c>
    </row>
    <row r="13" spans="1:7" x14ac:dyDescent="0.2">
      <c r="A13" s="6" t="s">
        <v>119</v>
      </c>
      <c r="B13" s="27"/>
      <c r="D13" s="29">
        <f>SUM(D8:D12)</f>
        <v>0</v>
      </c>
      <c r="F13" s="12">
        <f>SUM(F8:F12)</f>
        <v>0</v>
      </c>
    </row>
    <row r="14" spans="1:7" x14ac:dyDescent="0.2">
      <c r="A14" s="6"/>
      <c r="B14" s="27"/>
      <c r="D14" s="12"/>
      <c r="F14" s="12"/>
    </row>
    <row r="15" spans="1:7" x14ac:dyDescent="0.2">
      <c r="A15" s="6" t="s">
        <v>120</v>
      </c>
      <c r="B15" s="27"/>
      <c r="D15" s="12"/>
      <c r="F15" s="12"/>
    </row>
    <row r="16" spans="1:7" x14ac:dyDescent="0.2">
      <c r="A16" s="6"/>
      <c r="B16" s="27" t="s">
        <v>121</v>
      </c>
      <c r="D16" s="88">
        <f>'Yr 2 Balance Sheet'!F16</f>
        <v>0</v>
      </c>
      <c r="F16" s="12">
        <f>D16</f>
        <v>0</v>
      </c>
    </row>
    <row r="17" spans="1:7" x14ac:dyDescent="0.2">
      <c r="A17" s="6"/>
      <c r="B17" s="27" t="s">
        <v>3</v>
      </c>
      <c r="D17" s="88">
        <f>'Yr 2 Balance Sheet'!F17</f>
        <v>0</v>
      </c>
      <c r="F17" s="12">
        <f>D17</f>
        <v>0</v>
      </c>
    </row>
    <row r="18" spans="1:7" x14ac:dyDescent="0.2">
      <c r="A18" s="6"/>
      <c r="B18" s="27" t="s">
        <v>4</v>
      </c>
      <c r="D18" s="88">
        <f>'Yr 2 Balance Sheet'!F18</f>
        <v>0</v>
      </c>
      <c r="F18" s="12">
        <f>D18</f>
        <v>0</v>
      </c>
    </row>
    <row r="19" spans="1:7" x14ac:dyDescent="0.2">
      <c r="A19" s="6"/>
      <c r="B19" s="27" t="s">
        <v>6</v>
      </c>
      <c r="D19" s="88">
        <f>'Yr 2 Balance Sheet'!F19</f>
        <v>0</v>
      </c>
      <c r="F19" s="12">
        <f>D19</f>
        <v>0</v>
      </c>
    </row>
    <row r="20" spans="1:7" x14ac:dyDescent="0.2">
      <c r="A20" s="6"/>
      <c r="B20" s="27" t="s">
        <v>5</v>
      </c>
      <c r="D20" s="88">
        <f>'Yr 2 Balance Sheet'!F20</f>
        <v>0</v>
      </c>
      <c r="F20" s="12">
        <f>D20</f>
        <v>0</v>
      </c>
    </row>
    <row r="21" spans="1:7" x14ac:dyDescent="0.2">
      <c r="A21" s="6"/>
      <c r="B21" s="27" t="s">
        <v>132</v>
      </c>
      <c r="D21" s="77">
        <f>'Yr 2 Balance Sheet'!F21</f>
        <v>0</v>
      </c>
      <c r="F21" s="97">
        <f>D21+'Yr 3 Cash Flow Statement'!O17</f>
        <v>0</v>
      </c>
    </row>
    <row r="22" spans="1:7" x14ac:dyDescent="0.2">
      <c r="A22" s="6" t="s">
        <v>122</v>
      </c>
      <c r="B22" s="27"/>
      <c r="D22" s="29">
        <f>SUM(D16:D21)</f>
        <v>0</v>
      </c>
      <c r="F22" s="12">
        <f>SUM(F16:F21)</f>
        <v>0</v>
      </c>
    </row>
    <row r="23" spans="1:7" x14ac:dyDescent="0.2">
      <c r="A23" s="6"/>
      <c r="B23" s="27"/>
      <c r="D23" s="12"/>
      <c r="F23" s="12"/>
    </row>
    <row r="24" spans="1:7" x14ac:dyDescent="0.2">
      <c r="A24" s="6" t="s">
        <v>123</v>
      </c>
      <c r="B24" s="27"/>
      <c r="D24" s="12">
        <f>'Yr 2 Balance Sheet'!F24</f>
        <v>0</v>
      </c>
      <c r="F24" s="12">
        <f>D24+'Yr 3 Income Statement'!O47</f>
        <v>0</v>
      </c>
    </row>
    <row r="25" spans="1:7" x14ac:dyDescent="0.2">
      <c r="A25" s="6"/>
      <c r="B25" s="27"/>
      <c r="D25" s="12"/>
      <c r="F25" s="12"/>
    </row>
    <row r="26" spans="1:7" ht="12.75" thickBot="1" x14ac:dyDescent="0.25">
      <c r="A26" s="6" t="s">
        <v>49</v>
      </c>
      <c r="B26" s="27"/>
      <c r="D26" s="53">
        <f>D13+D22-D24</f>
        <v>0</v>
      </c>
      <c r="F26" s="53">
        <f>INT(F13+F22-F24)</f>
        <v>0</v>
      </c>
    </row>
    <row r="27" spans="1:7" ht="12.75" thickTop="1" x14ac:dyDescent="0.2">
      <c r="A27" s="6"/>
      <c r="B27" s="27"/>
    </row>
    <row r="28" spans="1:7" x14ac:dyDescent="0.2">
      <c r="A28" s="6"/>
      <c r="B28" s="27"/>
      <c r="G28" s="45"/>
    </row>
    <row r="29" spans="1:7" x14ac:dyDescent="0.2">
      <c r="A29" s="6"/>
      <c r="B29" s="27"/>
      <c r="G29" s="45"/>
    </row>
    <row r="30" spans="1:7" x14ac:dyDescent="0.2">
      <c r="A30" s="62" t="s">
        <v>124</v>
      </c>
      <c r="B30" s="76"/>
      <c r="C30" s="74"/>
      <c r="D30" s="74"/>
      <c r="E30" s="74"/>
      <c r="F30" s="74"/>
      <c r="G30" s="45"/>
    </row>
    <row r="31" spans="1:7" x14ac:dyDescent="0.2">
      <c r="A31" s="65" t="s">
        <v>125</v>
      </c>
      <c r="B31" s="75"/>
      <c r="G31" s="45"/>
    </row>
    <row r="32" spans="1:7" x14ac:dyDescent="0.2">
      <c r="A32" s="6"/>
      <c r="B32" s="27" t="s">
        <v>133</v>
      </c>
      <c r="D32" s="88">
        <f>'Yr 2 Balance Sheet'!F32</f>
        <v>0</v>
      </c>
      <c r="F32" s="12">
        <f>D32</f>
        <v>0</v>
      </c>
    </row>
    <row r="33" spans="1:7" x14ac:dyDescent="0.2">
      <c r="A33" s="6"/>
      <c r="B33" s="27" t="s">
        <v>134</v>
      </c>
      <c r="D33" s="88">
        <f>'Yr 2 Balance Sheet'!F33</f>
        <v>0</v>
      </c>
      <c r="F33" s="12">
        <f>D33-'Yr 3 Cash Flow Statement'!O22+'Yr 3 Income Statement'!O51</f>
        <v>0</v>
      </c>
    </row>
    <row r="34" spans="1:7" x14ac:dyDescent="0.2">
      <c r="A34" s="6"/>
      <c r="B34" s="27" t="s">
        <v>135</v>
      </c>
      <c r="D34" s="88">
        <f>'Yr 2 Balance Sheet'!F34</f>
        <v>0</v>
      </c>
      <c r="F34" s="29">
        <f>D34-'Yr 3 Cash Flow Statement'!O23+'Yr 3 Income Statement'!O52</f>
        <v>0</v>
      </c>
    </row>
    <row r="35" spans="1:7" x14ac:dyDescent="0.2">
      <c r="A35" s="6"/>
      <c r="B35" s="27" t="s">
        <v>111</v>
      </c>
      <c r="D35" s="77">
        <f>'Yr 2 Balance Sheet'!F35</f>
        <v>0</v>
      </c>
      <c r="F35" s="77">
        <f>'Yr 3 Cash Flow Statement'!N43</f>
        <v>0</v>
      </c>
    </row>
    <row r="36" spans="1:7" x14ac:dyDescent="0.2">
      <c r="A36" s="6" t="s">
        <v>54</v>
      </c>
      <c r="B36" s="27"/>
      <c r="D36" s="12">
        <f>SUM(D32:D35)</f>
        <v>0</v>
      </c>
      <c r="F36" s="12">
        <f>SUM(F32:F35)</f>
        <v>0</v>
      </c>
    </row>
    <row r="37" spans="1:7" x14ac:dyDescent="0.2">
      <c r="A37" s="6"/>
      <c r="B37" s="27"/>
      <c r="D37" s="12"/>
      <c r="F37" s="12"/>
    </row>
    <row r="38" spans="1:7" x14ac:dyDescent="0.2">
      <c r="A38" s="65" t="s">
        <v>126</v>
      </c>
      <c r="B38" s="75"/>
      <c r="D38" s="12"/>
      <c r="F38" s="12"/>
    </row>
    <row r="39" spans="1:7" x14ac:dyDescent="0.2">
      <c r="A39" s="6"/>
      <c r="B39" s="27" t="s">
        <v>136</v>
      </c>
      <c r="D39" s="88">
        <f>'Yr 2 Balance Sheet'!F39</f>
        <v>0</v>
      </c>
      <c r="F39" s="12">
        <f>D39</f>
        <v>0</v>
      </c>
    </row>
    <row r="40" spans="1:7" ht="14.25" x14ac:dyDescent="0.35">
      <c r="A40" s="6"/>
      <c r="B40" s="27" t="s">
        <v>137</v>
      </c>
      <c r="D40" s="77">
        <f>'Yr 2 Balance Sheet'!F40</f>
        <v>0</v>
      </c>
      <c r="F40" s="31">
        <f>D40+'Yr 3 Income Statement'!O60</f>
        <v>0</v>
      </c>
    </row>
    <row r="41" spans="1:7" x14ac:dyDescent="0.2">
      <c r="A41" s="6" t="s">
        <v>57</v>
      </c>
      <c r="B41" s="27"/>
      <c r="D41" s="12">
        <f>SUM(D39:D40)</f>
        <v>0</v>
      </c>
      <c r="F41" s="12">
        <f>SUM(F39:F40)</f>
        <v>0</v>
      </c>
    </row>
    <row r="42" spans="1:7" x14ac:dyDescent="0.2">
      <c r="A42" s="6"/>
      <c r="B42" s="27"/>
      <c r="D42" s="12"/>
      <c r="F42" s="12"/>
    </row>
    <row r="43" spans="1:7" ht="12.75" thickBot="1" x14ac:dyDescent="0.25">
      <c r="A43" s="6" t="s">
        <v>127</v>
      </c>
      <c r="B43" s="27"/>
      <c r="D43" s="53">
        <f>+D36+D41</f>
        <v>0</v>
      </c>
      <c r="F43" s="53">
        <f>INT(F36+F41)</f>
        <v>0</v>
      </c>
    </row>
    <row r="44" spans="1:7" ht="12.75" thickTop="1" x14ac:dyDescent="0.2"/>
    <row r="46" spans="1:7" x14ac:dyDescent="0.2">
      <c r="F46" s="78" t="str">
        <f>IF((G46)&lt;&gt;0,"Statement Does Not Balance","Statement Balances")</f>
        <v>Statement Balances</v>
      </c>
      <c r="G46" s="99">
        <f>F26-F43</f>
        <v>0</v>
      </c>
    </row>
    <row r="48" spans="1:7" x14ac:dyDescent="0.2">
      <c r="F48" s="79"/>
    </row>
  </sheetData>
  <phoneticPr fontId="0" type="noConversion"/>
  <pageMargins left="2.64" right="0.75" top="1" bottom="1" header="0.5" footer="0.5"/>
  <pageSetup scale="75" orientation="landscape" blackAndWhite="1" horizontalDpi="300" verticalDpi="300"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workbookViewId="0"/>
  </sheetViews>
  <sheetFormatPr defaultColWidth="9.140625" defaultRowHeight="12" x14ac:dyDescent="0.2"/>
  <cols>
    <col min="1" max="1" width="2.7109375" style="7" customWidth="1"/>
    <col min="2" max="2" width="45.28515625" style="7" customWidth="1"/>
    <col min="3" max="3" width="18.140625" style="7" customWidth="1"/>
    <col min="4" max="4" width="5.140625" style="7" customWidth="1"/>
    <col min="5" max="5" width="86.7109375" style="7" customWidth="1"/>
    <col min="6" max="16384" width="9.140625" style="7"/>
  </cols>
  <sheetData>
    <row r="1" spans="1:5" x14ac:dyDescent="0.2">
      <c r="A1" s="205">
        <f>'Required Funds'!A1</f>
        <v>0</v>
      </c>
    </row>
    <row r="2" spans="1:5" x14ac:dyDescent="0.2">
      <c r="A2" s="6" t="s">
        <v>181</v>
      </c>
    </row>
    <row r="3" spans="1:5" x14ac:dyDescent="0.2">
      <c r="A3" s="6"/>
    </row>
    <row r="4" spans="1:5" x14ac:dyDescent="0.2">
      <c r="A4" s="7" t="s">
        <v>199</v>
      </c>
    </row>
    <row r="5" spans="1:5" x14ac:dyDescent="0.2">
      <c r="A5" s="7" t="s">
        <v>197</v>
      </c>
    </row>
    <row r="6" spans="1:5" x14ac:dyDescent="0.2">
      <c r="A6" s="7" t="s">
        <v>198</v>
      </c>
    </row>
    <row r="9" spans="1:5" x14ac:dyDescent="0.2">
      <c r="A9" s="8" t="s">
        <v>176</v>
      </c>
      <c r="B9" s="6"/>
      <c r="C9" s="9" t="s">
        <v>174</v>
      </c>
      <c r="D9" s="6"/>
      <c r="E9" s="86" t="s">
        <v>175</v>
      </c>
    </row>
    <row r="11" spans="1:5" x14ac:dyDescent="0.2">
      <c r="A11" s="6" t="s">
        <v>177</v>
      </c>
    </row>
    <row r="12" spans="1:5" x14ac:dyDescent="0.2">
      <c r="B12" s="7" t="s">
        <v>187</v>
      </c>
      <c r="C12" s="23">
        <f>'Sources of Capital'!B12</f>
        <v>0</v>
      </c>
      <c r="E12" s="7" t="str">
        <f>IF('Sources of Capital'!B14&gt;0.2,"Owner's Injection is adequate","Owner's injection might be too low for amount of funds requested")</f>
        <v>Owner's injection might be too low for amount of funds requested</v>
      </c>
    </row>
    <row r="13" spans="1:5" x14ac:dyDescent="0.2">
      <c r="B13" s="7" t="s">
        <v>189</v>
      </c>
      <c r="C13" s="21">
        <f>IF('Required Funds'!B29=0,0,'Required Funds'!B29/'Required Funds'!C32)</f>
        <v>0</v>
      </c>
      <c r="E13" s="7" t="str">
        <f>IF(C13&lt;0.2,"Cash request seems reasonable with total request","Cash request exceeds 20% of total request.  This may be not in line.")</f>
        <v>Cash request seems reasonable with total request</v>
      </c>
    </row>
    <row r="16" spans="1:5" x14ac:dyDescent="0.2">
      <c r="A16" s="6" t="s">
        <v>178</v>
      </c>
    </row>
    <row r="17" spans="1:5" x14ac:dyDescent="0.2">
      <c r="B17" s="7" t="s">
        <v>179</v>
      </c>
      <c r="C17" s="80">
        <f>'Sources of Capital'!B22</f>
        <v>6.7500000000000004E-2</v>
      </c>
      <c r="E17" s="7" t="str">
        <f>IF(C17&lt;0.07,"Interest rate may be too low for type of loan requested","Interest rate seems reasonable")</f>
        <v>Interest rate may be too low for type of loan requested</v>
      </c>
    </row>
    <row r="18" spans="1:5" x14ac:dyDescent="0.2">
      <c r="B18" s="7" t="s">
        <v>180</v>
      </c>
      <c r="C18" s="7">
        <f>'Sources of Capital'!B23</f>
        <v>84</v>
      </c>
      <c r="E18" s="7" t="str">
        <f>IF(C18&gt;120,"Loan term may be too high for this type of loan","Loan term seems within range for this type of loan")</f>
        <v>Loan term seems within range for this type of loan</v>
      </c>
    </row>
    <row r="20" spans="1:5" x14ac:dyDescent="0.2">
      <c r="B20" s="7" t="s">
        <v>182</v>
      </c>
      <c r="C20" s="80">
        <f>'Sources of Capital'!B27</f>
        <v>0.09</v>
      </c>
      <c r="E20" s="7" t="str">
        <f>IF(C20&lt;0.07,"Interest rate may be too low for type of loan requested","Interest rate seems reasonable")</f>
        <v>Interest rate seems reasonable</v>
      </c>
    </row>
    <row r="21" spans="1:5" x14ac:dyDescent="0.2">
      <c r="B21" s="7" t="s">
        <v>183</v>
      </c>
      <c r="C21" s="7">
        <f>'Sources of Capital'!B28</f>
        <v>240</v>
      </c>
      <c r="E21" s="7" t="str">
        <f>IF(C21&gt;240,"Loan term may be too high for this type of loan","Loan term seems within range for this type of loan")</f>
        <v>Loan term seems within range for this type of loan</v>
      </c>
    </row>
    <row r="23" spans="1:5" x14ac:dyDescent="0.2">
      <c r="B23" s="7" t="s">
        <v>190</v>
      </c>
      <c r="C23" s="21">
        <f>IF('Sources of Capital'!D31=0,0,('Sources of Capital'!D31*12)/'Yr 1 Income Statement'!O11)</f>
        <v>0</v>
      </c>
      <c r="E23" s="7" t="str">
        <f>IF(C23&gt;0.1,"Calculated loan payments as a percent of sales may be too high","Calculated loan payments as a percent of sales seem resonable")</f>
        <v>Calculated loan payments as a percent of sales seem resonable</v>
      </c>
    </row>
    <row r="26" spans="1:5" x14ac:dyDescent="0.2">
      <c r="A26" s="6" t="s">
        <v>184</v>
      </c>
    </row>
    <row r="27" spans="1:5" x14ac:dyDescent="0.2">
      <c r="B27" s="7" t="s">
        <v>191</v>
      </c>
      <c r="C27" s="80">
        <f>'Yr 1 Income Statement'!P20</f>
        <v>0</v>
      </c>
      <c r="E27" s="7" t="str">
        <f>IF(C27&lt;0.2,"Gross margin percentage seems very low","Gross margin percentage seems reasonable")</f>
        <v>Gross margin percentage seems very low</v>
      </c>
    </row>
    <row r="28" spans="1:5" x14ac:dyDescent="0.2">
      <c r="B28" s="7" t="s">
        <v>185</v>
      </c>
      <c r="C28" s="23">
        <f>'Yr 1 Income Statement'!O23</f>
        <v>0</v>
      </c>
      <c r="E28" s="7" t="str">
        <f>IF(C28&gt;0,"An owner's compensation amount has been established","An owner's compensation amount has not been established")</f>
        <v>An owner's compensation amount has not been established</v>
      </c>
    </row>
    <row r="29" spans="1:5" x14ac:dyDescent="0.2">
      <c r="B29" s="7" t="s">
        <v>186</v>
      </c>
      <c r="C29" s="21" t="e">
        <f>C28/'Yr 1 Income Statement'!O60</f>
        <v>#DIV/0!</v>
      </c>
      <c r="E29" s="7" t="e">
        <f>IF(C29&gt;1,"Owner's compensation may be too high relative to profitability of business","Owner's compensation seems reasonable")</f>
        <v>#DIV/0!</v>
      </c>
    </row>
    <row r="30" spans="1:5" x14ac:dyDescent="0.2">
      <c r="B30" s="7" t="s">
        <v>188</v>
      </c>
      <c r="C30" s="21">
        <f>IF('Yr 1 Income Statement'!O31=0,0,'Yr 1 Income Statement'!O31/'Yr 1 Income Statement'!O11)</f>
        <v>0</v>
      </c>
      <c r="E30" s="7" t="str">
        <f>IF(C30&lt;0.02,"Advertising as a percent of sales may be too low","Advertising as a percent of sales seems reasonable")</f>
        <v>Advertising as a percent of sales may be too low</v>
      </c>
    </row>
    <row r="31" spans="1:5" x14ac:dyDescent="0.2">
      <c r="B31" s="7" t="s">
        <v>192</v>
      </c>
      <c r="C31" s="20">
        <f>'Yr 1 Income Statement'!O60</f>
        <v>0</v>
      </c>
      <c r="E31" s="7" t="str">
        <f>IF(C31&lt;0,"The business is not showing a profit","The business is showing a profit")</f>
        <v>The business is showing a profit</v>
      </c>
    </row>
    <row r="32" spans="1:5" x14ac:dyDescent="0.2">
      <c r="B32" s="7" t="s">
        <v>193</v>
      </c>
      <c r="C32" s="80">
        <f>'Yr 1 Income Statement'!P60</f>
        <v>0</v>
      </c>
      <c r="E32" s="7" t="str">
        <f>IF(C32&gt;0.2,"The projection may be too aggressive in stating profitability","The projection does not seem highly unreasonable")</f>
        <v>The projection does not seem highly unreasonable</v>
      </c>
    </row>
    <row r="35" spans="1:5" x14ac:dyDescent="0.2">
      <c r="A35" s="6" t="s">
        <v>170</v>
      </c>
    </row>
    <row r="36" spans="1:5" x14ac:dyDescent="0.2">
      <c r="B36" s="7" t="s">
        <v>194</v>
      </c>
      <c r="C36" s="20">
        <f>'Yr 1 Cash Flow Statement'!O32</f>
        <v>0</v>
      </c>
      <c r="E36" s="7" t="str">
        <f>IF(C36&gt;0,"The financial projection does not provide the desired level of cash flow","The financial projection provides the desired level of cash flow")</f>
        <v>The financial projection provides the desired level of cash flow</v>
      </c>
    </row>
    <row r="37" spans="1:5" x14ac:dyDescent="0.2">
      <c r="B37" s="7" t="s">
        <v>105</v>
      </c>
      <c r="C37" s="59">
        <f>C36</f>
        <v>0</v>
      </c>
      <c r="E37" s="7" t="str">
        <f>IF(C37&gt;0,"The business will need at least this level of a line of credit","The business doesn't seem to require a line of credit")</f>
        <v>The business doesn't seem to require a line of credit</v>
      </c>
    </row>
    <row r="38" spans="1:5" x14ac:dyDescent="0.2">
      <c r="B38" s="7" t="s">
        <v>195</v>
      </c>
      <c r="C38" s="21">
        <f>IF('Yr 1 Income Statement'!O11-'Yr 1 Cash Flow Statement'!O13=0,0,('Yr 1 Income Statement'!O11-'Yr 1 Cash Flow Statement'!O13)/'Yr 1 Income Statement'!O11)</f>
        <v>0</v>
      </c>
      <c r="E38" s="7" t="str">
        <f>IF(C38&gt;0.3,"Accounts receivable amounts seem high","Accounts receivable amount as a percent of sales seems reasonable")</f>
        <v>Accounts receivable amount as a percent of sales seems reasonable</v>
      </c>
    </row>
    <row r="41" spans="1:5" x14ac:dyDescent="0.2">
      <c r="A41" s="6" t="s">
        <v>196</v>
      </c>
    </row>
    <row r="42" spans="1:5" x14ac:dyDescent="0.2">
      <c r="A42" s="6"/>
      <c r="B42" s="7" t="s">
        <v>201</v>
      </c>
      <c r="C42" s="87">
        <f>'Yr 1 Balance Sheet'!D26-'Yr 1 Balance Sheet'!D43</f>
        <v>0</v>
      </c>
      <c r="E42" s="7" t="str">
        <f>IF(C42&lt;&gt;0,"The balance sheet is not in balance","The balance sheet does balance")</f>
        <v>The balance sheet does balance</v>
      </c>
    </row>
    <row r="43" spans="1:5" x14ac:dyDescent="0.2">
      <c r="B43" s="7" t="s">
        <v>202</v>
      </c>
      <c r="C43" s="87">
        <f>'Yr 1 Balance Sheet'!G46</f>
        <v>0</v>
      </c>
      <c r="E43" s="7" t="str">
        <f>IF(C43&lt;&gt;0,"The balance sheet is not in balance","The balance sheet does balance")</f>
        <v>The balance sheet does balance</v>
      </c>
    </row>
    <row r="44" spans="1:5" x14ac:dyDescent="0.2">
      <c r="B44" s="7" t="s">
        <v>200</v>
      </c>
      <c r="C44" s="36" t="e">
        <f>'Yr 1 Balance Sheet'!F36/'Yr 1 Balance Sheet'!F41</f>
        <v>#DIV/0!</v>
      </c>
      <c r="E44" s="7" t="e">
        <f>IF(C44&gt;5,"Most banks would consider there to be too much debt for the overall amount of equity or ownership","The debt to equity ratio seems reasonable")</f>
        <v>#DIV/0!</v>
      </c>
    </row>
    <row r="47" spans="1:5" x14ac:dyDescent="0.2">
      <c r="A47" s="6" t="s">
        <v>138</v>
      </c>
    </row>
    <row r="48" spans="1:5" x14ac:dyDescent="0.2">
      <c r="B48" s="7" t="s">
        <v>203</v>
      </c>
      <c r="C48" s="20">
        <f>'Yr 1 Income Statement'!O11-'Break-Even'!B15</f>
        <v>0</v>
      </c>
      <c r="E48" s="7" t="str">
        <f>IF(C48&gt;0,"The sales projection exceeds the projected break-even sales level","The sales projection is less than the break-even amount")</f>
        <v>The sales projection is less than the break-even amount</v>
      </c>
    </row>
    <row r="50" spans="1:1" x14ac:dyDescent="0.2">
      <c r="A50" s="6"/>
    </row>
  </sheetData>
  <phoneticPr fontId="0" type="noConversion"/>
  <pageMargins left="0.89" right="0.75" top="1" bottom="1" header="0.5" footer="0.5"/>
  <pageSetup scale="75" orientation="landscape"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6"/>
  <sheetViews>
    <sheetView workbookViewId="0">
      <selection activeCell="C6" sqref="C6"/>
    </sheetView>
  </sheetViews>
  <sheetFormatPr defaultColWidth="9.140625" defaultRowHeight="12" x14ac:dyDescent="0.2"/>
  <cols>
    <col min="1" max="1" width="2.140625" style="27" customWidth="1"/>
    <col min="2" max="2" width="30.85546875" style="27" customWidth="1"/>
    <col min="3" max="5" width="16.7109375" style="27" customWidth="1"/>
    <col min="6" max="16384" width="9.140625" style="27"/>
  </cols>
  <sheetData>
    <row r="1" spans="1:5" x14ac:dyDescent="0.2">
      <c r="A1" s="6">
        <f>'Required Funds'!A1</f>
        <v>0</v>
      </c>
    </row>
    <row r="2" spans="1:5" x14ac:dyDescent="0.2">
      <c r="A2" s="6" t="s">
        <v>220</v>
      </c>
    </row>
    <row r="5" spans="1:5" x14ac:dyDescent="0.2">
      <c r="C5" s="100" t="str">
        <f>'Monthly Budget'!C4</f>
        <v>Year 1</v>
      </c>
      <c r="D5" s="100" t="str">
        <f>'Monthly Budget'!F4</f>
        <v>Year 2</v>
      </c>
      <c r="E5" s="100" t="str">
        <f>'Monthly Budget'!I4</f>
        <v>Year 3</v>
      </c>
    </row>
    <row r="6" spans="1:5" x14ac:dyDescent="0.2">
      <c r="A6" s="60" t="s">
        <v>224</v>
      </c>
      <c r="B6" s="60"/>
      <c r="C6" s="101"/>
      <c r="D6" s="101"/>
      <c r="E6" s="101"/>
    </row>
    <row r="7" spans="1:5" x14ac:dyDescent="0.2">
      <c r="A7" s="6"/>
      <c r="B7" s="27" t="s">
        <v>225</v>
      </c>
      <c r="C7" s="106">
        <f>IF('Yr 1 Balance Sheet'!F36=0,0,('Yr 1 Balance Sheet'!F13/'Yr 1 Balance Sheet'!F36))</f>
        <v>0</v>
      </c>
      <c r="D7" s="106">
        <f>IF('Yr 2 Balance Sheet'!F36=0,0,('Yr 2 Balance Sheet'!F13/'Yr 2 Balance Sheet'!F36))</f>
        <v>0</v>
      </c>
      <c r="E7" s="106">
        <f>IF('Yr 3 Balance Sheet'!F36=0,0,('Yr 3 Balance Sheet'!F13/'Yr 3 Balance Sheet'!F36))</f>
        <v>0</v>
      </c>
    </row>
    <row r="8" spans="1:5" x14ac:dyDescent="0.2">
      <c r="A8" s="8"/>
      <c r="B8" s="27" t="s">
        <v>226</v>
      </c>
      <c r="C8" s="106">
        <f>IF('Yr 1 Balance Sheet'!F36=0,0,(('Yr 1 Balance Sheet'!F8+'Yr 1 Balance Sheet'!F9)/'Yr 1 Balance Sheet'!F36))</f>
        <v>0</v>
      </c>
      <c r="D8" s="106">
        <f>IF('Yr 2 Balance Sheet'!F36=0,0,(('Yr 2 Balance Sheet'!F8+'Yr 2 Balance Sheet'!F9)/'Yr 2 Balance Sheet'!F36))</f>
        <v>0</v>
      </c>
      <c r="E8" s="106">
        <f>IF('Yr 3 Balance Sheet'!F36=0,0,(('Yr 3 Balance Sheet'!F8+'Yr 3 Balance Sheet'!F9)/'Yr 3 Balance Sheet'!F36))</f>
        <v>0</v>
      </c>
    </row>
    <row r="9" spans="1:5" x14ac:dyDescent="0.2">
      <c r="A9" s="6"/>
      <c r="B9" s="6"/>
      <c r="C9" s="106"/>
      <c r="D9" s="106"/>
      <c r="E9" s="106"/>
    </row>
    <row r="10" spans="1:5" x14ac:dyDescent="0.2">
      <c r="A10" s="6"/>
      <c r="B10" s="6"/>
      <c r="C10" s="106"/>
      <c r="D10" s="106"/>
      <c r="E10" s="106"/>
    </row>
    <row r="11" spans="1:5" x14ac:dyDescent="0.2">
      <c r="A11" s="60" t="s">
        <v>227</v>
      </c>
      <c r="B11" s="60"/>
      <c r="C11" s="107"/>
      <c r="D11" s="108"/>
      <c r="E11" s="108"/>
    </row>
    <row r="12" spans="1:5" x14ac:dyDescent="0.2">
      <c r="A12" s="6"/>
      <c r="B12" s="27" t="s">
        <v>228</v>
      </c>
      <c r="C12" s="109">
        <f>IF('Yr 1 Balance Sheet'!F41=0,0,('Yr 1 Balance Sheet'!F36/'Yr 1 Balance Sheet'!F41))</f>
        <v>0</v>
      </c>
      <c r="D12" s="106">
        <f>IF('Yr 2 Balance Sheet'!F41=0,0,('Yr 2 Balance Sheet'!F36/'Yr 2 Balance Sheet'!F41))</f>
        <v>0</v>
      </c>
      <c r="E12" s="106">
        <f>IF('Yr 3 Balance Sheet'!F41=0,0,('Yr 3 Balance Sheet'!F36/'Yr 3 Balance Sheet'!F41))</f>
        <v>0</v>
      </c>
    </row>
    <row r="13" spans="1:5" x14ac:dyDescent="0.2">
      <c r="A13" s="6"/>
      <c r="B13" s="27" t="s">
        <v>229</v>
      </c>
      <c r="C13" s="106">
        <f>IF('Yr 1 Balance Sheet'!F36=0,0,(('Yr 1 Income Statement'!O60+'Yr 1 Income Statement'!O47)/'Yr 1 Balance Sheet'!F36))</f>
        <v>0</v>
      </c>
      <c r="D13" s="106">
        <f>IF('Yr 2 Balance Sheet'!F36=0,0,(('Yr 2 Income Statement'!O60+'Yr 2 Income Statement'!O47)/'Yr 2 Balance Sheet'!F36))</f>
        <v>0</v>
      </c>
      <c r="E13" s="106">
        <f>IF('Yr 3 Balance Sheet'!F36=0,0,(('Yr 3 Income Statement'!O60+'Yr 3 Income Statement'!O47)/'Yr 3 Balance Sheet'!F36))</f>
        <v>0</v>
      </c>
    </row>
    <row r="14" spans="1:5" x14ac:dyDescent="0.2">
      <c r="A14" s="6"/>
      <c r="B14" s="6"/>
      <c r="C14" s="106"/>
      <c r="D14" s="106"/>
      <c r="E14" s="106"/>
    </row>
    <row r="15" spans="1:5" x14ac:dyDescent="0.2">
      <c r="A15" s="6"/>
      <c r="B15" s="6"/>
      <c r="C15" s="106"/>
      <c r="D15" s="106"/>
      <c r="E15" s="106"/>
    </row>
    <row r="16" spans="1:5" x14ac:dyDescent="0.2">
      <c r="A16" s="60" t="s">
        <v>230</v>
      </c>
      <c r="B16" s="60"/>
      <c r="C16" s="108"/>
      <c r="D16" s="108"/>
      <c r="E16" s="108"/>
    </row>
    <row r="17" spans="1:5" x14ac:dyDescent="0.2">
      <c r="A17" s="6"/>
      <c r="B17" s="27" t="s">
        <v>231</v>
      </c>
      <c r="C17" s="106">
        <f>IF('Yr 1 Income Statement'!N11=0,0,(('Yr 1 Income Statement'!N11-'Yr 1 Income Statement'!N11)/'Yr 1 Income Statement'!N11))</f>
        <v>0</v>
      </c>
      <c r="D17" s="106">
        <f>IF('Yr 1 Income Statement'!O11=0,0,(('Yr 2 Income Statement'!O11-'Yr 1 Income Statement'!O11)/'Yr 1 Income Statement'!O11))</f>
        <v>0</v>
      </c>
      <c r="E17" s="106">
        <f>IF('Yr 2 Income Statement'!O11=0,0,(('Yr 3 Income Statement'!O11-'Yr 2 Income Statement'!O11)/'Yr 2 Income Statement'!O11))</f>
        <v>0</v>
      </c>
    </row>
    <row r="18" spans="1:5" x14ac:dyDescent="0.2">
      <c r="A18" s="6"/>
      <c r="B18" s="27" t="s">
        <v>232</v>
      </c>
      <c r="C18" s="106">
        <f>IF('Yr 1 Income Statement'!O11=0,0,('Yr 1 Income Statement'!O18/'Yr 1 Income Statement'!O11))</f>
        <v>0</v>
      </c>
      <c r="D18" s="106">
        <f>IF('Yr 2 Income Statement'!O11=0,0,('Yr 2 Income Statement'!O18/'Yr 2 Income Statement'!O11))</f>
        <v>0</v>
      </c>
      <c r="E18" s="106">
        <f>IF('Yr 3 Income Statement'!O11=0,0,('Yr 3 Income Statement'!O18/'Yr 3 Income Statement'!O11))</f>
        <v>0</v>
      </c>
    </row>
    <row r="19" spans="1:5" x14ac:dyDescent="0.2">
      <c r="A19" s="6"/>
      <c r="B19" s="27" t="s">
        <v>233</v>
      </c>
      <c r="C19" s="106">
        <f>IF('Yr 1 Income Statement'!O11=0,0,('Yr 1 Income Statement'!O20/'Yr 1 Income Statement'!O11))</f>
        <v>0</v>
      </c>
      <c r="D19" s="106">
        <f>IF('Yr 2 Income Statement'!O11=0,0,('Yr 2 Income Statement'!O20/'Yr 2 Income Statement'!O11))</f>
        <v>0</v>
      </c>
      <c r="E19" s="106">
        <f>IF('Yr 3 Income Statement'!O11=0,0,('Yr 3 Income Statement'!O20/'Yr 3 Income Statement'!O11))</f>
        <v>0</v>
      </c>
    </row>
    <row r="20" spans="1:5" x14ac:dyDescent="0.2">
      <c r="A20" s="6"/>
      <c r="B20" s="27" t="s">
        <v>234</v>
      </c>
      <c r="C20" s="106">
        <f>IF('Yr 1 Income Statement'!O11=0,0,(('Yr 1 Income Statement'!O28+'Yr 1 Income Statement'!O48)/'Yr 1 Income Statement'!O11))</f>
        <v>0</v>
      </c>
      <c r="D20" s="106">
        <f>IF('Yr 2 Income Statement'!O11=0,0,(('Yr 2 Income Statement'!O28+'Yr 2 Income Statement'!O48)/'Yr 2 Income Statement'!O11))</f>
        <v>0</v>
      </c>
      <c r="E20" s="106">
        <f>IF('Yr 3 Income Statement'!O11=0,0,(('Yr 3 Income Statement'!O28+'Yr 3 Income Statement'!O48)/'Yr 3 Income Statement'!O11))</f>
        <v>0</v>
      </c>
    </row>
    <row r="21" spans="1:5" x14ac:dyDescent="0.2">
      <c r="A21" s="6"/>
      <c r="B21" s="27" t="s">
        <v>235</v>
      </c>
      <c r="C21" s="106">
        <f>IF('Yr 1 Income Statement'!O11=0,0,('Yr 1 Income Statement'!O60/'Yr 1 Income Statement'!O11))</f>
        <v>0</v>
      </c>
      <c r="D21" s="106">
        <f>IF('Yr 2 Income Statement'!O11=0,0,('Yr 2 Income Statement'!O60/'Yr 2 Income Statement'!O11))</f>
        <v>0</v>
      </c>
      <c r="E21" s="106">
        <f>IF('Yr 3 Income Statement'!O11=0,0,('Yr 3 Income Statement'!O60/'Yr 3 Income Statement'!O11))</f>
        <v>0</v>
      </c>
    </row>
    <row r="22" spans="1:5" x14ac:dyDescent="0.2">
      <c r="A22" s="6"/>
      <c r="B22" s="27" t="s">
        <v>236</v>
      </c>
      <c r="C22" s="109">
        <f>IF('Yr 1 Balance Sheet'!F41=0,0,('Yr 1 Income Statement'!O60/'Yr 1 Balance Sheet'!F41))</f>
        <v>0</v>
      </c>
      <c r="D22" s="106">
        <f>IF('Yr 2 Balance Sheet'!F41=0,0,('Yr 2 Income Statement'!O60/'Yr 2 Balance Sheet'!F41))</f>
        <v>0</v>
      </c>
      <c r="E22" s="106">
        <f>IF('Yr 3 Balance Sheet'!F41=0,0,('Yr 3 Income Statement'!O60/'Yr 3 Balance Sheet'!F41))</f>
        <v>0</v>
      </c>
    </row>
    <row r="23" spans="1:5" x14ac:dyDescent="0.2">
      <c r="A23" s="6"/>
      <c r="B23" s="27" t="s">
        <v>237</v>
      </c>
      <c r="C23" s="106">
        <f>IF('Yr 1 Balance Sheet'!F26=0,0,('Yr 1 Income Statement'!O60/'Yr 1 Balance Sheet'!F26))</f>
        <v>0</v>
      </c>
      <c r="D23" s="106">
        <f>IF('Yr 2 Balance Sheet'!F26=0,0,('Yr 2 Income Statement'!O60/'Yr 2 Balance Sheet'!F26))</f>
        <v>0</v>
      </c>
      <c r="E23" s="106">
        <f>IF('Yr 3 Balance Sheet'!F26=0,0,('Yr 3 Income Statement'!O60/'Yr 3 Balance Sheet'!F26))</f>
        <v>0</v>
      </c>
    </row>
    <row r="24" spans="1:5" x14ac:dyDescent="0.2">
      <c r="A24" s="6"/>
      <c r="B24" s="27" t="s">
        <v>238</v>
      </c>
      <c r="C24" s="106">
        <f>IF('Yr 1 Income Statement'!O11=0,0,('Yr 1 Income Statement'!O23/'Yr 1 Income Statement'!O11))</f>
        <v>0</v>
      </c>
      <c r="D24" s="106">
        <f>IF('Yr 2 Income Statement'!O11=0,0,('Yr 2 Income Statement'!O23/'Yr 2 Income Statement'!O11))</f>
        <v>0</v>
      </c>
      <c r="E24" s="106">
        <f>IF('Yr 3 Income Statement'!O11=0,0,('Yr 3 Income Statement'!O23/'Yr 3 Income Statement'!O11))</f>
        <v>0</v>
      </c>
    </row>
    <row r="25" spans="1:5" x14ac:dyDescent="0.2">
      <c r="A25" s="6"/>
      <c r="B25" s="6"/>
      <c r="C25" s="106"/>
      <c r="D25" s="106"/>
      <c r="E25" s="106"/>
    </row>
    <row r="26" spans="1:5" x14ac:dyDescent="0.2">
      <c r="A26" s="6"/>
      <c r="B26" s="6"/>
      <c r="C26" s="106"/>
      <c r="D26" s="106"/>
      <c r="E26" s="106"/>
    </row>
    <row r="27" spans="1:5" x14ac:dyDescent="0.2">
      <c r="A27" s="60" t="s">
        <v>239</v>
      </c>
      <c r="B27" s="60"/>
      <c r="C27" s="108"/>
      <c r="D27" s="108"/>
      <c r="E27" s="108"/>
    </row>
    <row r="28" spans="1:5" x14ac:dyDescent="0.2">
      <c r="A28" s="6"/>
      <c r="B28" s="27" t="s">
        <v>240</v>
      </c>
      <c r="C28" s="110">
        <f>IF('Yr 1 Income Statement'!O11=0,0,(('Yr 1 Balance Sheet'!F9/'Yr 1 Income Statement'!O11)*360))</f>
        <v>0</v>
      </c>
      <c r="D28" s="106">
        <f>IF('Yr 2 Income Statement'!O11=0,0,(('Yr 2 Balance Sheet'!F9/'Yr 2 Income Statement'!O11)*360))</f>
        <v>0</v>
      </c>
      <c r="E28" s="106">
        <f>IF('Yr 3 Income Statement'!O11=0,0,(('Yr 3 Balance Sheet'!F9/'Yr 3 Income Statement'!O11)*360))</f>
        <v>0</v>
      </c>
    </row>
    <row r="29" spans="1:5" x14ac:dyDescent="0.2">
      <c r="A29" s="6"/>
      <c r="B29" s="27" t="s">
        <v>241</v>
      </c>
      <c r="C29" s="109">
        <f>IF('Yr 1 Balance Sheet'!F9=0,0,('Yr 1 Income Statement'!O11/'Yr 1 Balance Sheet'!F9))</f>
        <v>0</v>
      </c>
      <c r="D29" s="106">
        <f>IF('Yr 2 Balance Sheet'!F9=0,0,('Yr 2 Income Statement'!O11/'Yr 2 Balance Sheet'!F9))</f>
        <v>0</v>
      </c>
      <c r="E29" s="106">
        <f>IF('Yr 3 Balance Sheet'!F9=0,0,('Yr 3 Income Statement'!O11/'Yr 3 Balance Sheet'!F9))</f>
        <v>0</v>
      </c>
    </row>
    <row r="30" spans="1:5" x14ac:dyDescent="0.2">
      <c r="A30" s="6"/>
      <c r="B30" s="27" t="s">
        <v>242</v>
      </c>
      <c r="C30" s="109">
        <f>IF('Yr 1 Income Statement'!O18=0,0,(('Yr 1 Balance Sheet'!F10/'Yr 1 Income Statement'!O18)*360))</f>
        <v>0</v>
      </c>
      <c r="D30" s="106">
        <f>IF('Yr 2 Income Statement'!O18=0,0,(('Yr 2 Balance Sheet'!F10/'Yr 2 Income Statement'!O18)*360))</f>
        <v>0</v>
      </c>
      <c r="E30" s="106">
        <f>IF('Yr 3 Income Statement'!O18=0,0,(('Yr 3 Balance Sheet'!F10/'Yr 3 Income Statement'!O18)*360))</f>
        <v>0</v>
      </c>
    </row>
    <row r="31" spans="1:5" x14ac:dyDescent="0.2">
      <c r="A31" s="6"/>
      <c r="B31" s="27" t="s">
        <v>243</v>
      </c>
      <c r="C31" s="110">
        <f>IF('Yr 1 Balance Sheet'!F10=0,0,('Yr 1 Income Statement'!O18/'Yr 1 Balance Sheet'!F10))</f>
        <v>0</v>
      </c>
      <c r="D31" s="106">
        <f>IF('Yr 2 Balance Sheet'!F10=0,0,('Yr 2 Income Statement'!O18/'Yr 2 Balance Sheet'!F10))</f>
        <v>0</v>
      </c>
      <c r="E31" s="106">
        <f>IF('Yr 3 Balance Sheet'!F10=0,0,('Yr 3 Income Statement'!O18/'Yr 3 Balance Sheet'!F10))</f>
        <v>0</v>
      </c>
    </row>
    <row r="32" spans="1:5" x14ac:dyDescent="0.2">
      <c r="A32" s="6"/>
      <c r="B32" s="27" t="s">
        <v>244</v>
      </c>
      <c r="C32" s="106">
        <f>IF('Yr 1 Balance Sheet'!F26=0,0,('Yr 1 Income Statement'!O11/'Yr 1 Balance Sheet'!F26))</f>
        <v>0</v>
      </c>
      <c r="D32" s="106">
        <f>IF('Yr 2 Balance Sheet'!F26=0,0,('Yr 2 Income Statement'!O11/'Yr 2 Balance Sheet'!F26))</f>
        <v>0</v>
      </c>
      <c r="E32" s="106">
        <f>IF('Yr 3 Balance Sheet'!F26=0,0,('Yr 3 Income Statement'!O11/'Yr 3 Balance Sheet'!F26))</f>
        <v>0</v>
      </c>
    </row>
    <row r="34" spans="3:3" x14ac:dyDescent="0.2">
      <c r="C34" s="28"/>
    </row>
    <row r="35" spans="3:3" x14ac:dyDescent="0.2">
      <c r="C35" s="102"/>
    </row>
    <row r="36" spans="3:3" x14ac:dyDescent="0.2">
      <c r="C36" s="103"/>
    </row>
    <row r="40" spans="3:3" x14ac:dyDescent="0.2">
      <c r="C40" s="104"/>
    </row>
    <row r="41" spans="3:3" x14ac:dyDescent="0.2">
      <c r="C41" s="104"/>
    </row>
    <row r="42" spans="3:3" x14ac:dyDescent="0.2">
      <c r="C42" s="105"/>
    </row>
    <row r="46" spans="3:3" x14ac:dyDescent="0.2">
      <c r="C46" s="28"/>
    </row>
  </sheetData>
  <phoneticPr fontId="0" type="noConversion"/>
  <pageMargins left="0.75" right="0.75" top="1" bottom="1" header="0.5" footer="0.5"/>
  <pageSetup orientation="portrait" blackAndWhite="1" horizontalDpi="300" verticalDpi="300"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4" sqref="A4"/>
    </sheetView>
  </sheetViews>
  <sheetFormatPr defaultRowHeight="12" x14ac:dyDescent="0.2"/>
  <sheetData>
    <row r="1" spans="1:1" x14ac:dyDescent="0.2">
      <c r="A1" s="152" t="s">
        <v>294</v>
      </c>
    </row>
    <row r="2" spans="1:1" x14ac:dyDescent="0.2">
      <c r="A2" s="152" t="s">
        <v>295</v>
      </c>
    </row>
    <row r="3" spans="1:1" x14ac:dyDescent="0.2">
      <c r="A3" s="154" t="s">
        <v>296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D34"/>
  <sheetViews>
    <sheetView workbookViewId="0">
      <selection activeCell="B13" sqref="B13"/>
    </sheetView>
  </sheetViews>
  <sheetFormatPr defaultColWidth="9.140625" defaultRowHeight="12" x14ac:dyDescent="0.2"/>
  <cols>
    <col min="1" max="1" width="46.140625" style="7" customWidth="1"/>
    <col min="2" max="2" width="16.42578125" style="12" customWidth="1"/>
    <col min="3" max="3" width="4.28515625" style="7" customWidth="1"/>
    <col min="4" max="4" width="14.7109375" style="7" customWidth="1"/>
    <col min="5" max="16384" width="9.140625" style="7"/>
  </cols>
  <sheetData>
    <row r="1" spans="1:2" x14ac:dyDescent="0.2">
      <c r="A1" s="205">
        <f>'Required Funds'!A1</f>
        <v>0</v>
      </c>
    </row>
    <row r="2" spans="1:2" x14ac:dyDescent="0.2">
      <c r="A2" s="6" t="s">
        <v>144</v>
      </c>
    </row>
    <row r="5" spans="1:2" x14ac:dyDescent="0.2">
      <c r="A5" s="13" t="s">
        <v>146</v>
      </c>
      <c r="B5" s="14"/>
    </row>
    <row r="6" spans="1:2" x14ac:dyDescent="0.2">
      <c r="A6" s="15" t="s">
        <v>206</v>
      </c>
      <c r="B6" s="16">
        <f>'Required Funds'!C32-'Required Funds'!B10-'Required Funds'!B11</f>
        <v>0</v>
      </c>
    </row>
    <row r="7" spans="1:2" x14ac:dyDescent="0.2">
      <c r="A7" s="15" t="s">
        <v>11</v>
      </c>
      <c r="B7" s="17">
        <f>'Required Funds'!B10+'Required Funds'!B11</f>
        <v>0</v>
      </c>
    </row>
    <row r="8" spans="1:2" x14ac:dyDescent="0.2">
      <c r="A8" s="18" t="s">
        <v>7</v>
      </c>
      <c r="B8" s="19">
        <f>SUM(B6:B7)</f>
        <v>0</v>
      </c>
    </row>
    <row r="11" spans="1:2" x14ac:dyDescent="0.2">
      <c r="A11" s="6" t="s">
        <v>8</v>
      </c>
    </row>
    <row r="12" spans="1:2" x14ac:dyDescent="0.2">
      <c r="A12" s="7" t="s">
        <v>15</v>
      </c>
      <c r="B12" s="26">
        <v>0</v>
      </c>
    </row>
    <row r="13" spans="1:2" x14ac:dyDescent="0.2">
      <c r="A13" s="7" t="s">
        <v>16</v>
      </c>
      <c r="B13" s="20">
        <f>B8*0.2</f>
        <v>0</v>
      </c>
    </row>
    <row r="14" spans="1:2" x14ac:dyDescent="0.2">
      <c r="A14" s="7" t="s">
        <v>17</v>
      </c>
      <c r="B14" s="21">
        <f>IFERROR(B12/B8,0)</f>
        <v>0</v>
      </c>
    </row>
    <row r="15" spans="1:2" x14ac:dyDescent="0.2">
      <c r="B15" s="21"/>
    </row>
    <row r="17" spans="1:4" x14ac:dyDescent="0.2">
      <c r="A17" s="6" t="s">
        <v>147</v>
      </c>
      <c r="B17" s="20">
        <f>B8-B12</f>
        <v>0</v>
      </c>
    </row>
    <row r="18" spans="1:4" x14ac:dyDescent="0.2">
      <c r="A18" s="6"/>
    </row>
    <row r="20" spans="1:4" ht="24" x14ac:dyDescent="0.2">
      <c r="A20" s="6" t="s">
        <v>9</v>
      </c>
      <c r="D20" s="211" t="s">
        <v>345</v>
      </c>
    </row>
    <row r="21" spans="1:4" x14ac:dyDescent="0.2">
      <c r="A21" s="7" t="s">
        <v>10</v>
      </c>
      <c r="B21" s="90">
        <f>B6-(B12-(B7-B26))</f>
        <v>0</v>
      </c>
    </row>
    <row r="22" spans="1:4" x14ac:dyDescent="0.2">
      <c r="A22" s="7" t="s">
        <v>12</v>
      </c>
      <c r="B22" s="198">
        <v>6.7500000000000004E-2</v>
      </c>
    </row>
    <row r="23" spans="1:4" x14ac:dyDescent="0.2">
      <c r="A23" s="7" t="s">
        <v>14</v>
      </c>
      <c r="B23" s="199">
        <v>84</v>
      </c>
    </row>
    <row r="24" spans="1:4" x14ac:dyDescent="0.2">
      <c r="A24" s="7" t="s">
        <v>350</v>
      </c>
      <c r="D24" s="23">
        <f>IFERROR(ABS(PMT(B22/12,B23,B21)),0)</f>
        <v>0</v>
      </c>
    </row>
    <row r="26" spans="1:4" x14ac:dyDescent="0.2">
      <c r="A26" s="7" t="s">
        <v>13</v>
      </c>
      <c r="B26" s="26">
        <f>IF(B17&lt;B7*0.8,B17,B7*0.8)</f>
        <v>0</v>
      </c>
    </row>
    <row r="27" spans="1:4" x14ac:dyDescent="0.2">
      <c r="A27" s="7" t="s">
        <v>12</v>
      </c>
      <c r="B27" s="198">
        <v>0.09</v>
      </c>
    </row>
    <row r="28" spans="1:4" x14ac:dyDescent="0.2">
      <c r="A28" s="7" t="s">
        <v>14</v>
      </c>
      <c r="B28" s="199">
        <v>240</v>
      </c>
    </row>
    <row r="29" spans="1:4" x14ac:dyDescent="0.2">
      <c r="A29" s="7" t="s">
        <v>349</v>
      </c>
      <c r="D29" s="23">
        <f>IFERROR(ABS(PMT(B27/12,B28,B26)),0)</f>
        <v>0</v>
      </c>
    </row>
    <row r="31" spans="1:4" ht="12.75" thickBot="1" x14ac:dyDescent="0.25">
      <c r="A31" s="6" t="s">
        <v>148</v>
      </c>
      <c r="D31" s="24">
        <f>D24+D29</f>
        <v>0</v>
      </c>
    </row>
    <row r="32" spans="1:4" ht="12.75" thickTop="1" x14ac:dyDescent="0.2"/>
    <row r="34" spans="1:2" x14ac:dyDescent="0.2">
      <c r="A34" s="25" t="s">
        <v>18</v>
      </c>
      <c r="B34" s="12">
        <f>B17-B21-B26</f>
        <v>0</v>
      </c>
    </row>
  </sheetData>
  <phoneticPr fontId="0" type="noConversion"/>
  <pageMargins left="0.75" right="0.75" top="1" bottom="1" header="0.5" footer="0.5"/>
  <pageSetup orientation="portrait" blackAndWhite="1"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N37"/>
  <sheetViews>
    <sheetView tabSelected="1" zoomScaleNormal="100" workbookViewId="0">
      <selection activeCell="A6" sqref="A6"/>
    </sheetView>
  </sheetViews>
  <sheetFormatPr defaultColWidth="9.140625" defaultRowHeight="12" x14ac:dyDescent="0.2"/>
  <cols>
    <col min="1" max="1" width="2.7109375" style="7" customWidth="1"/>
    <col min="2" max="2" width="36.140625" style="7" customWidth="1"/>
    <col min="3" max="4" width="18.7109375" style="7" customWidth="1"/>
    <col min="5" max="5" width="1.5703125" style="7" customWidth="1"/>
    <col min="6" max="7" width="18.7109375" style="7" customWidth="1"/>
    <col min="8" max="8" width="1.5703125" style="7" customWidth="1"/>
    <col min="9" max="10" width="18.7109375" style="7" customWidth="1"/>
    <col min="11" max="11" width="1.5703125" style="7" customWidth="1"/>
    <col min="12" max="12" width="9.140625" style="7"/>
    <col min="13" max="13" width="9" style="7" customWidth="1"/>
    <col min="14" max="14" width="15.28515625" style="27" customWidth="1"/>
    <col min="15" max="16384" width="9.140625" style="7"/>
  </cols>
  <sheetData>
    <row r="1" spans="1:14" x14ac:dyDescent="0.2">
      <c r="A1" s="6">
        <f>'Required Funds'!A1</f>
        <v>0</v>
      </c>
    </row>
    <row r="2" spans="1:14" x14ac:dyDescent="0.2">
      <c r="A2" s="6" t="s">
        <v>219</v>
      </c>
      <c r="M2" s="6"/>
    </row>
    <row r="4" spans="1:14" x14ac:dyDescent="0.2">
      <c r="C4" s="193" t="s">
        <v>221</v>
      </c>
      <c r="D4" s="193"/>
      <c r="E4" s="191"/>
      <c r="F4" s="193" t="s">
        <v>222</v>
      </c>
      <c r="G4" s="193"/>
      <c r="H4" s="191"/>
      <c r="I4" s="193" t="s">
        <v>223</v>
      </c>
      <c r="J4" s="193"/>
      <c r="K4" s="191"/>
    </row>
    <row r="5" spans="1:14" x14ac:dyDescent="0.2">
      <c r="E5" s="191"/>
      <c r="H5" s="191"/>
      <c r="K5" s="191"/>
    </row>
    <row r="6" spans="1:14" x14ac:dyDescent="0.2">
      <c r="A6" s="6" t="s">
        <v>352</v>
      </c>
      <c r="C6" s="34"/>
      <c r="E6" s="191"/>
      <c r="F6" s="34"/>
      <c r="H6" s="191"/>
      <c r="I6" s="34"/>
      <c r="K6" s="191"/>
    </row>
    <row r="7" spans="1:14" x14ac:dyDescent="0.2">
      <c r="C7" s="190"/>
      <c r="E7" s="191"/>
      <c r="F7" s="190"/>
      <c r="H7" s="191"/>
      <c r="I7" s="190"/>
      <c r="K7" s="191"/>
    </row>
    <row r="8" spans="1:14" x14ac:dyDescent="0.2">
      <c r="A8" s="6" t="s">
        <v>0</v>
      </c>
      <c r="C8" s="189" t="s">
        <v>326</v>
      </c>
      <c r="D8" s="189" t="s">
        <v>327</v>
      </c>
      <c r="E8" s="191"/>
      <c r="F8" s="189" t="s">
        <v>326</v>
      </c>
      <c r="G8" s="189" t="s">
        <v>327</v>
      </c>
      <c r="H8" s="191"/>
      <c r="I8" s="189" t="s">
        <v>326</v>
      </c>
      <c r="J8" s="189" t="s">
        <v>327</v>
      </c>
      <c r="K8" s="191"/>
      <c r="M8" s="189" t="s">
        <v>330</v>
      </c>
      <c r="N8" s="189" t="s">
        <v>207</v>
      </c>
    </row>
    <row r="9" spans="1:14" x14ac:dyDescent="0.2">
      <c r="B9" s="7" t="s">
        <v>71</v>
      </c>
      <c r="C9" s="11">
        <v>0</v>
      </c>
      <c r="D9" s="12">
        <f t="shared" ref="D9:D17" si="0">C9*12</f>
        <v>0</v>
      </c>
      <c r="E9" s="191"/>
      <c r="F9" s="11">
        <v>0</v>
      </c>
      <c r="G9" s="12">
        <f t="shared" ref="G9:G17" si="1">F9*12</f>
        <v>0</v>
      </c>
      <c r="H9" s="191"/>
      <c r="I9" s="11">
        <v>0</v>
      </c>
      <c r="J9" s="12">
        <f>I9*12</f>
        <v>0</v>
      </c>
      <c r="K9" s="191"/>
      <c r="N9" s="28"/>
    </row>
    <row r="10" spans="1:14" x14ac:dyDescent="0.2">
      <c r="B10" s="7" t="s">
        <v>78</v>
      </c>
      <c r="C10" s="11">
        <v>0</v>
      </c>
      <c r="D10" s="12">
        <f t="shared" si="0"/>
        <v>0</v>
      </c>
      <c r="E10" s="191"/>
      <c r="F10" s="11">
        <v>0</v>
      </c>
      <c r="G10" s="12">
        <f t="shared" si="1"/>
        <v>0</v>
      </c>
      <c r="H10" s="191"/>
      <c r="I10" s="11">
        <v>0</v>
      </c>
      <c r="J10" s="12">
        <f t="shared" ref="J10:J17" si="2">I10*12</f>
        <v>0</v>
      </c>
      <c r="K10" s="191"/>
      <c r="N10" s="28"/>
    </row>
    <row r="11" spans="1:14" x14ac:dyDescent="0.2">
      <c r="B11" s="7" t="s">
        <v>79</v>
      </c>
      <c r="C11" s="12">
        <f>(C$10+C$9)*$M11</f>
        <v>0</v>
      </c>
      <c r="D11" s="12">
        <f t="shared" si="0"/>
        <v>0</v>
      </c>
      <c r="E11" s="191"/>
      <c r="F11" s="12">
        <f>(F$10+F$9)*$M11</f>
        <v>0</v>
      </c>
      <c r="G11" s="12">
        <f t="shared" si="1"/>
        <v>0</v>
      </c>
      <c r="H11" s="191"/>
      <c r="I11" s="12">
        <f>(I$10+I$9)*$M11</f>
        <v>0</v>
      </c>
      <c r="J11" s="12">
        <f t="shared" si="2"/>
        <v>0</v>
      </c>
      <c r="K11" s="191"/>
      <c r="M11" s="22">
        <v>6.2E-2</v>
      </c>
      <c r="N11" s="30">
        <v>90000</v>
      </c>
    </row>
    <row r="12" spans="1:14" x14ac:dyDescent="0.2">
      <c r="B12" s="7" t="s">
        <v>80</v>
      </c>
      <c r="C12" s="12">
        <f>(C$10+C$9)*$M12</f>
        <v>0</v>
      </c>
      <c r="D12" s="12">
        <f t="shared" si="0"/>
        <v>0</v>
      </c>
      <c r="E12" s="191"/>
      <c r="F12" s="12">
        <f>(F$10+F$9)*$M12</f>
        <v>0</v>
      </c>
      <c r="G12" s="12">
        <f t="shared" si="1"/>
        <v>0</v>
      </c>
      <c r="H12" s="191"/>
      <c r="I12" s="12">
        <f>(I$10+I$9)*$M12</f>
        <v>0</v>
      </c>
      <c r="J12" s="12">
        <f t="shared" si="2"/>
        <v>0</v>
      </c>
      <c r="K12" s="191"/>
      <c r="M12" s="22">
        <v>1.4500000000000001E-2</v>
      </c>
      <c r="N12" s="30"/>
    </row>
    <row r="13" spans="1:14" x14ac:dyDescent="0.2">
      <c r="B13" s="7" t="s">
        <v>81</v>
      </c>
      <c r="C13" s="12">
        <f>C6*$N13*$M13/12</f>
        <v>0</v>
      </c>
      <c r="D13" s="12">
        <f t="shared" si="0"/>
        <v>0</v>
      </c>
      <c r="E13" s="191"/>
      <c r="F13" s="12">
        <f>F6*$N13*$M13/12</f>
        <v>0</v>
      </c>
      <c r="G13" s="12">
        <f t="shared" si="1"/>
        <v>0</v>
      </c>
      <c r="H13" s="191"/>
      <c r="I13" s="12">
        <f>I6*$N13*$M13/12</f>
        <v>0</v>
      </c>
      <c r="J13" s="12">
        <f t="shared" si="2"/>
        <v>0</v>
      </c>
      <c r="K13" s="191"/>
      <c r="M13" s="22">
        <v>6.0000000000000001E-3</v>
      </c>
      <c r="N13" s="30">
        <v>7000</v>
      </c>
    </row>
    <row r="14" spans="1:14" x14ac:dyDescent="0.2">
      <c r="B14" s="7" t="s">
        <v>82</v>
      </c>
      <c r="C14" s="12">
        <f>C6*$M14*$N14/12</f>
        <v>0</v>
      </c>
      <c r="D14" s="12">
        <f t="shared" si="0"/>
        <v>0</v>
      </c>
      <c r="E14" s="191"/>
      <c r="F14" s="12">
        <f>F6*$M14*$N14/12</f>
        <v>0</v>
      </c>
      <c r="G14" s="12">
        <f t="shared" si="1"/>
        <v>0</v>
      </c>
      <c r="H14" s="191"/>
      <c r="I14" s="12">
        <f>I6*$M14*$N14/12</f>
        <v>0</v>
      </c>
      <c r="J14" s="12">
        <f t="shared" si="2"/>
        <v>0</v>
      </c>
      <c r="K14" s="191"/>
      <c r="M14" s="22">
        <v>2.7E-2</v>
      </c>
      <c r="N14" s="30">
        <v>14000</v>
      </c>
    </row>
    <row r="15" spans="1:14" x14ac:dyDescent="0.2">
      <c r="B15" s="7" t="s">
        <v>83</v>
      </c>
      <c r="C15" s="12">
        <f>IF(D10&gt;20000,C10*0.04,0)</f>
        <v>0</v>
      </c>
      <c r="D15" s="12">
        <f t="shared" si="0"/>
        <v>0</v>
      </c>
      <c r="E15" s="191"/>
      <c r="F15" s="12">
        <f>IF(G10&gt;20000,F10*0.04,0)</f>
        <v>0</v>
      </c>
      <c r="G15" s="12">
        <f t="shared" si="1"/>
        <v>0</v>
      </c>
      <c r="H15" s="191"/>
      <c r="I15" s="12">
        <f>IF(J10&gt;20000,I10*0.04,0)</f>
        <v>0</v>
      </c>
      <c r="J15" s="12">
        <f t="shared" si="2"/>
        <v>0</v>
      </c>
      <c r="K15" s="191"/>
      <c r="N15" s="28"/>
    </row>
    <row r="16" spans="1:14" ht="14.25" x14ac:dyDescent="0.35">
      <c r="B16" s="7" t="s">
        <v>84</v>
      </c>
      <c r="C16" s="35">
        <v>0</v>
      </c>
      <c r="D16" s="31">
        <f t="shared" si="0"/>
        <v>0</v>
      </c>
      <c r="E16" s="191"/>
      <c r="F16" s="35">
        <v>0</v>
      </c>
      <c r="G16" s="31">
        <f t="shared" si="1"/>
        <v>0</v>
      </c>
      <c r="H16" s="191"/>
      <c r="I16" s="35">
        <v>0</v>
      </c>
      <c r="J16" s="31">
        <f t="shared" si="2"/>
        <v>0</v>
      </c>
      <c r="K16" s="191"/>
      <c r="N16" s="28"/>
    </row>
    <row r="17" spans="1:13" x14ac:dyDescent="0.2">
      <c r="A17" s="6" t="s">
        <v>19</v>
      </c>
      <c r="C17" s="32">
        <f>SUM(C9:C16)</f>
        <v>0</v>
      </c>
      <c r="D17" s="32">
        <f t="shared" si="0"/>
        <v>0</v>
      </c>
      <c r="E17" s="191"/>
      <c r="F17" s="32">
        <f>SUM(F9:F16)</f>
        <v>0</v>
      </c>
      <c r="G17" s="32">
        <f t="shared" si="1"/>
        <v>0</v>
      </c>
      <c r="H17" s="191"/>
      <c r="I17" s="32">
        <f>SUM(I9:I16)</f>
        <v>0</v>
      </c>
      <c r="J17" s="32">
        <f t="shared" si="2"/>
        <v>0</v>
      </c>
      <c r="K17" s="191"/>
      <c r="M17" s="6"/>
    </row>
    <row r="18" spans="1:13" x14ac:dyDescent="0.2">
      <c r="C18" s="12"/>
      <c r="D18" s="12"/>
      <c r="E18" s="191"/>
      <c r="F18" s="12"/>
      <c r="G18" s="12"/>
      <c r="H18" s="191"/>
      <c r="I18" s="12"/>
      <c r="J18" s="12"/>
      <c r="K18" s="191"/>
    </row>
    <row r="19" spans="1:13" x14ac:dyDescent="0.2">
      <c r="A19" s="6" t="s">
        <v>20</v>
      </c>
      <c r="C19" s="189" t="s">
        <v>326</v>
      </c>
      <c r="D19" s="189" t="s">
        <v>327</v>
      </c>
      <c r="E19" s="191"/>
      <c r="F19" s="189" t="s">
        <v>326</v>
      </c>
      <c r="G19" s="189" t="s">
        <v>327</v>
      </c>
      <c r="H19" s="191"/>
      <c r="I19" s="189" t="s">
        <v>326</v>
      </c>
      <c r="J19" s="189" t="s">
        <v>327</v>
      </c>
      <c r="K19" s="191"/>
      <c r="M19" s="6"/>
    </row>
    <row r="20" spans="1:13" x14ac:dyDescent="0.2">
      <c r="B20" s="190" t="s">
        <v>334</v>
      </c>
      <c r="C20" s="11">
        <v>0</v>
      </c>
      <c r="D20" s="12">
        <f t="shared" ref="D20:D34" si="3">C20*12</f>
        <v>0</v>
      </c>
      <c r="E20" s="191"/>
      <c r="F20" s="11">
        <v>0</v>
      </c>
      <c r="G20" s="12">
        <f t="shared" ref="G20:G34" si="4">F20*12</f>
        <v>0</v>
      </c>
      <c r="H20" s="191"/>
      <c r="I20" s="11">
        <v>0</v>
      </c>
      <c r="J20" s="12">
        <f t="shared" ref="J20:J34" si="5">I20*12</f>
        <v>0</v>
      </c>
      <c r="K20" s="191"/>
    </row>
    <row r="21" spans="1:13" x14ac:dyDescent="0.2">
      <c r="B21" s="27" t="s">
        <v>85</v>
      </c>
      <c r="C21" s="11">
        <v>0</v>
      </c>
      <c r="D21" s="12">
        <f t="shared" si="3"/>
        <v>0</v>
      </c>
      <c r="E21" s="191"/>
      <c r="F21" s="11">
        <v>0</v>
      </c>
      <c r="G21" s="12">
        <f t="shared" si="4"/>
        <v>0</v>
      </c>
      <c r="H21" s="191"/>
      <c r="I21" s="11">
        <v>0</v>
      </c>
      <c r="J21" s="12">
        <f t="shared" si="5"/>
        <v>0</v>
      </c>
      <c r="K21" s="191"/>
      <c r="M21" s="27"/>
    </row>
    <row r="22" spans="1:13" x14ac:dyDescent="0.2">
      <c r="B22" s="7" t="s">
        <v>86</v>
      </c>
      <c r="C22" s="11">
        <v>0</v>
      </c>
      <c r="D22" s="12">
        <f t="shared" si="3"/>
        <v>0</v>
      </c>
      <c r="E22" s="191"/>
      <c r="F22" s="11">
        <v>0</v>
      </c>
      <c r="G22" s="12">
        <f t="shared" si="4"/>
        <v>0</v>
      </c>
      <c r="H22" s="191"/>
      <c r="I22" s="11">
        <v>0</v>
      </c>
      <c r="J22" s="12">
        <f t="shared" si="5"/>
        <v>0</v>
      </c>
      <c r="K22" s="191"/>
    </row>
    <row r="23" spans="1:13" x14ac:dyDescent="0.2">
      <c r="B23" s="7" t="s">
        <v>2</v>
      </c>
      <c r="C23" s="11">
        <v>0</v>
      </c>
      <c r="D23" s="12">
        <f t="shared" si="3"/>
        <v>0</v>
      </c>
      <c r="E23" s="191"/>
      <c r="F23" s="11">
        <v>0</v>
      </c>
      <c r="G23" s="12">
        <f t="shared" si="4"/>
        <v>0</v>
      </c>
      <c r="H23" s="191"/>
      <c r="I23" s="11">
        <v>0</v>
      </c>
      <c r="J23" s="12">
        <f t="shared" si="5"/>
        <v>0</v>
      </c>
      <c r="K23" s="191"/>
    </row>
    <row r="24" spans="1:13" x14ac:dyDescent="0.2">
      <c r="B24" s="7" t="s">
        <v>87</v>
      </c>
      <c r="C24" s="11">
        <v>0</v>
      </c>
      <c r="D24" s="12">
        <f t="shared" si="3"/>
        <v>0</v>
      </c>
      <c r="E24" s="191"/>
      <c r="F24" s="11">
        <v>0</v>
      </c>
      <c r="G24" s="12">
        <f t="shared" si="4"/>
        <v>0</v>
      </c>
      <c r="H24" s="191"/>
      <c r="I24" s="11">
        <v>0</v>
      </c>
      <c r="J24" s="12">
        <f t="shared" si="5"/>
        <v>0</v>
      </c>
      <c r="K24" s="191"/>
    </row>
    <row r="25" spans="1:13" x14ac:dyDescent="0.2">
      <c r="B25" s="7" t="s">
        <v>88</v>
      </c>
      <c r="C25" s="11">
        <v>0</v>
      </c>
      <c r="D25" s="12">
        <f t="shared" si="3"/>
        <v>0</v>
      </c>
      <c r="E25" s="191"/>
      <c r="F25" s="11">
        <v>0</v>
      </c>
      <c r="G25" s="12">
        <f t="shared" si="4"/>
        <v>0</v>
      </c>
      <c r="H25" s="191"/>
      <c r="I25" s="11">
        <v>0</v>
      </c>
      <c r="J25" s="12">
        <f t="shared" si="5"/>
        <v>0</v>
      </c>
      <c r="K25" s="191"/>
    </row>
    <row r="26" spans="1:13" x14ac:dyDescent="0.2">
      <c r="B26" s="7" t="s">
        <v>89</v>
      </c>
      <c r="C26" s="11">
        <v>0</v>
      </c>
      <c r="D26" s="12">
        <f t="shared" si="3"/>
        <v>0</v>
      </c>
      <c r="E26" s="191"/>
      <c r="F26" s="11">
        <v>0</v>
      </c>
      <c r="G26" s="12">
        <f t="shared" si="4"/>
        <v>0</v>
      </c>
      <c r="H26" s="191"/>
      <c r="I26" s="11">
        <v>0</v>
      </c>
      <c r="J26" s="12">
        <f t="shared" si="5"/>
        <v>0</v>
      </c>
      <c r="K26" s="191"/>
    </row>
    <row r="27" spans="1:13" x14ac:dyDescent="0.2">
      <c r="B27" s="7" t="s">
        <v>90</v>
      </c>
      <c r="C27" s="11">
        <v>0</v>
      </c>
      <c r="D27" s="12">
        <f t="shared" si="3"/>
        <v>0</v>
      </c>
      <c r="E27" s="191"/>
      <c r="F27" s="11">
        <v>0</v>
      </c>
      <c r="G27" s="12">
        <f t="shared" si="4"/>
        <v>0</v>
      </c>
      <c r="H27" s="191"/>
      <c r="I27" s="11">
        <v>0</v>
      </c>
      <c r="J27" s="12">
        <f t="shared" si="5"/>
        <v>0</v>
      </c>
      <c r="K27" s="191"/>
    </row>
    <row r="28" spans="1:13" x14ac:dyDescent="0.2">
      <c r="B28" s="7" t="s">
        <v>91</v>
      </c>
      <c r="C28" s="11">
        <v>0</v>
      </c>
      <c r="D28" s="12">
        <f t="shared" si="3"/>
        <v>0</v>
      </c>
      <c r="E28" s="191"/>
      <c r="F28" s="11">
        <v>0</v>
      </c>
      <c r="G28" s="12">
        <f t="shared" si="4"/>
        <v>0</v>
      </c>
      <c r="H28" s="191"/>
      <c r="I28" s="11">
        <v>0</v>
      </c>
      <c r="J28" s="12">
        <f t="shared" si="5"/>
        <v>0</v>
      </c>
      <c r="K28" s="191"/>
    </row>
    <row r="29" spans="1:13" x14ac:dyDescent="0.2">
      <c r="B29" s="7" t="s">
        <v>1</v>
      </c>
      <c r="C29" s="11">
        <v>0</v>
      </c>
      <c r="D29" s="12">
        <f t="shared" si="3"/>
        <v>0</v>
      </c>
      <c r="E29" s="191"/>
      <c r="F29" s="11">
        <v>0</v>
      </c>
      <c r="G29" s="12">
        <f t="shared" si="4"/>
        <v>0</v>
      </c>
      <c r="H29" s="191"/>
      <c r="I29" s="11">
        <v>0</v>
      </c>
      <c r="J29" s="12">
        <f t="shared" si="5"/>
        <v>0</v>
      </c>
      <c r="K29" s="191"/>
    </row>
    <row r="30" spans="1:13" x14ac:dyDescent="0.2">
      <c r="B30" s="7" t="s">
        <v>340</v>
      </c>
      <c r="C30" s="11">
        <v>0</v>
      </c>
      <c r="D30" s="12">
        <f t="shared" si="3"/>
        <v>0</v>
      </c>
      <c r="E30" s="191"/>
      <c r="F30" s="11">
        <v>0</v>
      </c>
      <c r="G30" s="12">
        <f t="shared" si="4"/>
        <v>0</v>
      </c>
      <c r="H30" s="191"/>
      <c r="I30" s="11">
        <v>0</v>
      </c>
      <c r="J30" s="12">
        <f t="shared" si="5"/>
        <v>0</v>
      </c>
      <c r="K30" s="191"/>
    </row>
    <row r="31" spans="1:13" x14ac:dyDescent="0.2">
      <c r="B31" s="7" t="s">
        <v>92</v>
      </c>
      <c r="C31" s="11">
        <v>0</v>
      </c>
      <c r="D31" s="12">
        <f t="shared" si="3"/>
        <v>0</v>
      </c>
      <c r="E31" s="191"/>
      <c r="F31" s="11">
        <v>0</v>
      </c>
      <c r="G31" s="12">
        <f t="shared" si="4"/>
        <v>0</v>
      </c>
      <c r="H31" s="191"/>
      <c r="I31" s="11">
        <v>0</v>
      </c>
      <c r="J31" s="12">
        <f t="shared" si="5"/>
        <v>0</v>
      </c>
      <c r="K31" s="191"/>
    </row>
    <row r="32" spans="1:13" x14ac:dyDescent="0.2">
      <c r="B32" s="7" t="s">
        <v>93</v>
      </c>
      <c r="C32" s="11">
        <v>0</v>
      </c>
      <c r="D32" s="12">
        <f t="shared" si="3"/>
        <v>0</v>
      </c>
      <c r="E32" s="191"/>
      <c r="F32" s="11">
        <v>0</v>
      </c>
      <c r="G32" s="12">
        <f t="shared" si="4"/>
        <v>0</v>
      </c>
      <c r="H32" s="191"/>
      <c r="I32" s="11">
        <v>0</v>
      </c>
      <c r="J32" s="12">
        <f t="shared" si="5"/>
        <v>0</v>
      </c>
      <c r="K32" s="191"/>
    </row>
    <row r="33" spans="1:13" ht="14.25" x14ac:dyDescent="0.35">
      <c r="B33" s="7" t="s">
        <v>94</v>
      </c>
      <c r="C33" s="115">
        <v>0</v>
      </c>
      <c r="D33" s="31">
        <f t="shared" si="3"/>
        <v>0</v>
      </c>
      <c r="E33" s="191"/>
      <c r="F33" s="115">
        <v>0</v>
      </c>
      <c r="G33" s="31">
        <f t="shared" si="4"/>
        <v>0</v>
      </c>
      <c r="H33" s="191"/>
      <c r="I33" s="115">
        <v>0</v>
      </c>
      <c r="J33" s="31">
        <f t="shared" si="5"/>
        <v>0</v>
      </c>
      <c r="K33" s="191"/>
    </row>
    <row r="34" spans="1:13" x14ac:dyDescent="0.2">
      <c r="A34" s="6" t="s">
        <v>328</v>
      </c>
      <c r="C34" s="32">
        <f>SUM(C20:C33)</f>
        <v>0</v>
      </c>
      <c r="D34" s="32">
        <f t="shared" si="3"/>
        <v>0</v>
      </c>
      <c r="E34" s="191"/>
      <c r="F34" s="32">
        <f>SUM(F20:F33)</f>
        <v>0</v>
      </c>
      <c r="G34" s="32">
        <f t="shared" si="4"/>
        <v>0</v>
      </c>
      <c r="H34" s="191"/>
      <c r="I34" s="32">
        <f>SUM(I20:I33)</f>
        <v>0</v>
      </c>
      <c r="J34" s="32">
        <f t="shared" si="5"/>
        <v>0</v>
      </c>
      <c r="K34" s="191"/>
      <c r="M34" s="6"/>
    </row>
    <row r="35" spans="1:13" x14ac:dyDescent="0.2">
      <c r="E35" s="191"/>
      <c r="H35" s="191"/>
      <c r="K35" s="191"/>
    </row>
    <row r="36" spans="1:13" ht="12.75" thickBot="1" x14ac:dyDescent="0.25">
      <c r="A36" s="6" t="s">
        <v>329</v>
      </c>
      <c r="C36" s="33">
        <f>C17+C34</f>
        <v>0</v>
      </c>
      <c r="D36" s="33">
        <f>D17+D34</f>
        <v>0</v>
      </c>
      <c r="E36" s="191"/>
      <c r="F36" s="33">
        <f>F17+F34</f>
        <v>0</v>
      </c>
      <c r="G36" s="33">
        <f>G17+G34</f>
        <v>0</v>
      </c>
      <c r="H36" s="191"/>
      <c r="I36" s="33">
        <f>I17+I34</f>
        <v>0</v>
      </c>
      <c r="J36" s="33">
        <f>J17+J34</f>
        <v>0</v>
      </c>
      <c r="K36" s="191"/>
    </row>
    <row r="37" spans="1:13" ht="12.75" thickTop="1" x14ac:dyDescent="0.2"/>
  </sheetData>
  <phoneticPr fontId="0" type="noConversion"/>
  <pageMargins left="0.75" right="0.75" top="1" bottom="1" header="0.5" footer="0.5"/>
  <pageSetup orientation="portrait" blackAndWhite="1"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D72"/>
  <sheetViews>
    <sheetView topLeftCell="A13" workbookViewId="0"/>
  </sheetViews>
  <sheetFormatPr defaultColWidth="9.140625" defaultRowHeight="12" x14ac:dyDescent="0.2"/>
  <cols>
    <col min="1" max="1" width="28.5703125" style="7" customWidth="1"/>
    <col min="2" max="2" width="14.28515625" style="36" customWidth="1"/>
    <col min="3" max="3" width="19.28515625" style="7" customWidth="1"/>
    <col min="4" max="4" width="14.7109375" style="7" customWidth="1"/>
    <col min="5" max="16384" width="9.140625" style="7"/>
  </cols>
  <sheetData>
    <row r="1" spans="1:4" x14ac:dyDescent="0.2">
      <c r="A1" s="205">
        <f>'Required Funds'!A1</f>
        <v>0</v>
      </c>
    </row>
    <row r="2" spans="1:4" x14ac:dyDescent="0.2">
      <c r="A2" s="6" t="s">
        <v>212</v>
      </c>
    </row>
    <row r="5" spans="1:4" x14ac:dyDescent="0.2">
      <c r="A5" s="6" t="s">
        <v>149</v>
      </c>
    </row>
    <row r="6" spans="1:4" x14ac:dyDescent="0.2">
      <c r="A6" s="6"/>
    </row>
    <row r="7" spans="1:4" x14ac:dyDescent="0.2">
      <c r="A7" s="89" t="s">
        <v>316</v>
      </c>
      <c r="B7" s="37"/>
      <c r="C7" s="38" t="s">
        <v>22</v>
      </c>
      <c r="D7" s="39" t="s">
        <v>23</v>
      </c>
    </row>
    <row r="8" spans="1:4" x14ac:dyDescent="0.2">
      <c r="A8" s="40" t="s">
        <v>29</v>
      </c>
      <c r="B8" s="51" t="s">
        <v>317</v>
      </c>
      <c r="C8" s="41"/>
      <c r="D8" s="42"/>
    </row>
    <row r="9" spans="1:4" x14ac:dyDescent="0.2">
      <c r="A9" s="15" t="s">
        <v>24</v>
      </c>
      <c r="B9" s="43"/>
      <c r="C9" s="52">
        <v>0</v>
      </c>
      <c r="D9" s="44">
        <v>1</v>
      </c>
    </row>
    <row r="10" spans="1:4" x14ac:dyDescent="0.2">
      <c r="A10" s="15"/>
      <c r="B10" s="43"/>
      <c r="C10" s="43"/>
      <c r="D10" s="44"/>
    </row>
    <row r="11" spans="1:4" x14ac:dyDescent="0.2">
      <c r="A11" s="15" t="s">
        <v>25</v>
      </c>
      <c r="B11" s="52">
        <v>0</v>
      </c>
      <c r="C11" s="45"/>
      <c r="D11" s="44"/>
    </row>
    <row r="12" spans="1:4" ht="14.25" x14ac:dyDescent="0.35">
      <c r="A12" s="15" t="s">
        <v>26</v>
      </c>
      <c r="B12" s="153">
        <v>0</v>
      </c>
      <c r="C12" s="45"/>
      <c r="D12" s="44"/>
    </row>
    <row r="13" spans="1:4" x14ac:dyDescent="0.2">
      <c r="A13" s="15" t="s">
        <v>27</v>
      </c>
      <c r="B13" s="43"/>
      <c r="C13" s="46">
        <f>B12+B11</f>
        <v>0</v>
      </c>
      <c r="D13" s="44">
        <f>IF(C13=0,0,C13/C9)</f>
        <v>0</v>
      </c>
    </row>
    <row r="14" spans="1:4" ht="12.75" thickBot="1" x14ac:dyDescent="0.25">
      <c r="A14" s="15" t="s">
        <v>28</v>
      </c>
      <c r="B14" s="43"/>
      <c r="C14" s="24">
        <f>C9-C13</f>
        <v>0</v>
      </c>
      <c r="D14" s="44">
        <f>IF(C14=0,0,C14/C9)</f>
        <v>0</v>
      </c>
    </row>
    <row r="15" spans="1:4" ht="12.75" thickTop="1" x14ac:dyDescent="0.2">
      <c r="A15" s="15"/>
      <c r="B15" s="43"/>
      <c r="C15" s="46"/>
      <c r="D15" s="44"/>
    </row>
    <row r="16" spans="1:4" x14ac:dyDescent="0.2">
      <c r="A16" s="15" t="s">
        <v>215</v>
      </c>
      <c r="B16" s="43"/>
      <c r="C16" s="52">
        <v>0</v>
      </c>
      <c r="D16" s="44"/>
    </row>
    <row r="17" spans="1:4" x14ac:dyDescent="0.2">
      <c r="A17" s="15" t="s">
        <v>216</v>
      </c>
      <c r="B17" s="43"/>
      <c r="C17" s="52">
        <v>0</v>
      </c>
      <c r="D17" s="44"/>
    </row>
    <row r="18" spans="1:4" x14ac:dyDescent="0.2">
      <c r="A18" s="15"/>
      <c r="B18" s="43"/>
      <c r="C18" s="98"/>
      <c r="D18" s="44"/>
    </row>
    <row r="19" spans="1:4" x14ac:dyDescent="0.2">
      <c r="A19" s="15" t="s">
        <v>217</v>
      </c>
      <c r="B19" s="43"/>
      <c r="C19" s="52">
        <v>0</v>
      </c>
      <c r="D19" s="44"/>
    </row>
    <row r="20" spans="1:4" x14ac:dyDescent="0.2">
      <c r="A20" s="15" t="s">
        <v>218</v>
      </c>
      <c r="B20" s="43"/>
      <c r="C20" s="52">
        <v>0</v>
      </c>
      <c r="D20" s="44"/>
    </row>
    <row r="21" spans="1:4" x14ac:dyDescent="0.2">
      <c r="A21" s="18"/>
      <c r="B21" s="48"/>
      <c r="C21" s="49"/>
      <c r="D21" s="50"/>
    </row>
    <row r="22" spans="1:4" x14ac:dyDescent="0.2">
      <c r="A22" s="45"/>
      <c r="B22" s="43"/>
      <c r="C22" s="45"/>
      <c r="D22" s="45"/>
    </row>
    <row r="24" spans="1:4" x14ac:dyDescent="0.2">
      <c r="A24" s="89" t="s">
        <v>318</v>
      </c>
      <c r="B24" s="37"/>
      <c r="C24" s="38" t="s">
        <v>22</v>
      </c>
      <c r="D24" s="39" t="s">
        <v>23</v>
      </c>
    </row>
    <row r="25" spans="1:4" x14ac:dyDescent="0.2">
      <c r="A25" s="168" t="s">
        <v>29</v>
      </c>
      <c r="B25" s="51" t="s">
        <v>319</v>
      </c>
      <c r="C25" s="41"/>
      <c r="D25" s="42"/>
    </row>
    <row r="26" spans="1:4" x14ac:dyDescent="0.2">
      <c r="A26" s="15" t="s">
        <v>24</v>
      </c>
      <c r="B26" s="43"/>
      <c r="C26" s="52">
        <v>0</v>
      </c>
      <c r="D26" s="44">
        <v>1</v>
      </c>
    </row>
    <row r="27" spans="1:4" x14ac:dyDescent="0.2">
      <c r="A27" s="15"/>
      <c r="B27" s="43"/>
      <c r="C27" s="43"/>
      <c r="D27" s="44"/>
    </row>
    <row r="28" spans="1:4" x14ac:dyDescent="0.2">
      <c r="A28" s="15" t="s">
        <v>25</v>
      </c>
      <c r="B28" s="52">
        <v>0</v>
      </c>
      <c r="C28" s="45"/>
      <c r="D28" s="44"/>
    </row>
    <row r="29" spans="1:4" ht="14.25" x14ac:dyDescent="0.35">
      <c r="A29" s="15" t="s">
        <v>26</v>
      </c>
      <c r="B29" s="153">
        <v>0</v>
      </c>
      <c r="C29" s="45"/>
      <c r="D29" s="44"/>
    </row>
    <row r="30" spans="1:4" x14ac:dyDescent="0.2">
      <c r="A30" s="15" t="s">
        <v>27</v>
      </c>
      <c r="B30" s="43"/>
      <c r="C30" s="46">
        <f>B29+B28</f>
        <v>0</v>
      </c>
      <c r="D30" s="44">
        <f>IF(C30=0,0,C30/C26)</f>
        <v>0</v>
      </c>
    </row>
    <row r="31" spans="1:4" ht="12.75" thickBot="1" x14ac:dyDescent="0.25">
      <c r="A31" s="15" t="s">
        <v>28</v>
      </c>
      <c r="B31" s="43"/>
      <c r="C31" s="24">
        <f>C26-C30</f>
        <v>0</v>
      </c>
      <c r="D31" s="44">
        <f>IF(C31=0,0,C31/C26)</f>
        <v>0</v>
      </c>
    </row>
    <row r="32" spans="1:4" ht="12.75" thickTop="1" x14ac:dyDescent="0.2">
      <c r="A32" s="15"/>
      <c r="B32" s="43"/>
      <c r="C32" s="46"/>
      <c r="D32" s="44"/>
    </row>
    <row r="33" spans="1:4" x14ac:dyDescent="0.2">
      <c r="A33" s="15" t="s">
        <v>215</v>
      </c>
      <c r="B33" s="43"/>
      <c r="C33" s="52">
        <v>0</v>
      </c>
      <c r="D33" s="44"/>
    </row>
    <row r="34" spans="1:4" x14ac:dyDescent="0.2">
      <c r="A34" s="15" t="s">
        <v>216</v>
      </c>
      <c r="B34" s="43"/>
      <c r="C34" s="52">
        <v>0</v>
      </c>
      <c r="D34" s="44"/>
    </row>
    <row r="35" spans="1:4" x14ac:dyDescent="0.2">
      <c r="A35" s="15"/>
      <c r="B35" s="43"/>
      <c r="C35" s="98"/>
      <c r="D35" s="44"/>
    </row>
    <row r="36" spans="1:4" x14ac:dyDescent="0.2">
      <c r="A36" s="15" t="s">
        <v>217</v>
      </c>
      <c r="B36" s="43"/>
      <c r="C36" s="52">
        <v>0</v>
      </c>
      <c r="D36" s="44"/>
    </row>
    <row r="37" spans="1:4" x14ac:dyDescent="0.2">
      <c r="A37" s="15" t="s">
        <v>218</v>
      </c>
      <c r="B37" s="43"/>
      <c r="C37" s="52">
        <v>0</v>
      </c>
      <c r="D37" s="44"/>
    </row>
    <row r="38" spans="1:4" x14ac:dyDescent="0.2">
      <c r="A38" s="18"/>
      <c r="B38" s="48"/>
      <c r="C38" s="48"/>
      <c r="D38" s="50"/>
    </row>
    <row r="39" spans="1:4" x14ac:dyDescent="0.2">
      <c r="B39" s="7"/>
    </row>
    <row r="40" spans="1:4" x14ac:dyDescent="0.2">
      <c r="B40" s="7"/>
    </row>
    <row r="41" spans="1:4" x14ac:dyDescent="0.2">
      <c r="A41" s="89" t="s">
        <v>320</v>
      </c>
      <c r="B41" s="37"/>
      <c r="C41" s="38" t="s">
        <v>22</v>
      </c>
      <c r="D41" s="39" t="s">
        <v>23</v>
      </c>
    </row>
    <row r="42" spans="1:4" x14ac:dyDescent="0.2">
      <c r="A42" s="40" t="s">
        <v>29</v>
      </c>
      <c r="B42" s="51" t="s">
        <v>321</v>
      </c>
      <c r="C42" s="41"/>
      <c r="D42" s="42"/>
    </row>
    <row r="43" spans="1:4" x14ac:dyDescent="0.2">
      <c r="A43" s="15" t="s">
        <v>24</v>
      </c>
      <c r="B43" s="43"/>
      <c r="C43" s="52">
        <v>0</v>
      </c>
      <c r="D43" s="44">
        <v>1</v>
      </c>
    </row>
    <row r="44" spans="1:4" x14ac:dyDescent="0.2">
      <c r="A44" s="15"/>
      <c r="B44" s="43"/>
      <c r="C44" s="43"/>
      <c r="D44" s="44"/>
    </row>
    <row r="45" spans="1:4" x14ac:dyDescent="0.2">
      <c r="A45" s="15" t="s">
        <v>25</v>
      </c>
      <c r="B45" s="52">
        <v>0</v>
      </c>
      <c r="C45" s="45"/>
      <c r="D45" s="44"/>
    </row>
    <row r="46" spans="1:4" ht="14.25" x14ac:dyDescent="0.35">
      <c r="A46" s="15" t="s">
        <v>26</v>
      </c>
      <c r="B46" s="153">
        <v>0</v>
      </c>
      <c r="C46" s="45"/>
      <c r="D46" s="44"/>
    </row>
    <row r="47" spans="1:4" x14ac:dyDescent="0.2">
      <c r="A47" s="15" t="s">
        <v>27</v>
      </c>
      <c r="B47" s="43"/>
      <c r="C47" s="46">
        <f>B46+B45</f>
        <v>0</v>
      </c>
      <c r="D47" s="44">
        <f>IF(C47=0,0,C47/C43)</f>
        <v>0</v>
      </c>
    </row>
    <row r="48" spans="1:4" ht="12.75" thickBot="1" x14ac:dyDescent="0.25">
      <c r="A48" s="15" t="s">
        <v>28</v>
      </c>
      <c r="B48" s="43"/>
      <c r="C48" s="24">
        <f>C43-C47</f>
        <v>0</v>
      </c>
      <c r="D48" s="44">
        <f>IF(C48=0,0,C48/C43)</f>
        <v>0</v>
      </c>
    </row>
    <row r="49" spans="1:4" ht="12.75" thickTop="1" x14ac:dyDescent="0.2">
      <c r="A49" s="15"/>
      <c r="B49" s="43"/>
      <c r="C49" s="46"/>
      <c r="D49" s="44"/>
    </row>
    <row r="50" spans="1:4" x14ac:dyDescent="0.2">
      <c r="A50" s="15" t="s">
        <v>215</v>
      </c>
      <c r="B50" s="43"/>
      <c r="C50" s="52">
        <v>0</v>
      </c>
      <c r="D50" s="44"/>
    </row>
    <row r="51" spans="1:4" x14ac:dyDescent="0.2">
      <c r="A51" s="15" t="s">
        <v>216</v>
      </c>
      <c r="B51" s="43"/>
      <c r="C51" s="52">
        <v>0</v>
      </c>
      <c r="D51" s="44"/>
    </row>
    <row r="52" spans="1:4" x14ac:dyDescent="0.2">
      <c r="A52" s="15"/>
      <c r="B52" s="43"/>
      <c r="C52" s="98"/>
      <c r="D52" s="44"/>
    </row>
    <row r="53" spans="1:4" x14ac:dyDescent="0.2">
      <c r="A53" s="15" t="s">
        <v>217</v>
      </c>
      <c r="B53" s="43"/>
      <c r="C53" s="52">
        <v>0</v>
      </c>
      <c r="D53" s="44"/>
    </row>
    <row r="54" spans="1:4" x14ac:dyDescent="0.2">
      <c r="A54" s="15" t="s">
        <v>218</v>
      </c>
      <c r="B54" s="43"/>
      <c r="C54" s="52">
        <v>0</v>
      </c>
      <c r="D54" s="44"/>
    </row>
    <row r="55" spans="1:4" x14ac:dyDescent="0.2">
      <c r="A55" s="18"/>
      <c r="B55" s="48"/>
      <c r="C55" s="49"/>
      <c r="D55" s="50"/>
    </row>
    <row r="58" spans="1:4" x14ac:dyDescent="0.2">
      <c r="A58" s="89" t="s">
        <v>322</v>
      </c>
      <c r="B58" s="37"/>
      <c r="C58" s="38" t="s">
        <v>22</v>
      </c>
      <c r="D58" s="39" t="s">
        <v>23</v>
      </c>
    </row>
    <row r="59" spans="1:4" x14ac:dyDescent="0.2">
      <c r="A59" s="40" t="s">
        <v>29</v>
      </c>
      <c r="B59" s="51" t="s">
        <v>321</v>
      </c>
      <c r="C59" s="41"/>
      <c r="D59" s="42"/>
    </row>
    <row r="60" spans="1:4" x14ac:dyDescent="0.2">
      <c r="A60" s="15" t="s">
        <v>24</v>
      </c>
      <c r="B60" s="43"/>
      <c r="C60" s="52">
        <v>0</v>
      </c>
      <c r="D60" s="44">
        <v>1</v>
      </c>
    </row>
    <row r="61" spans="1:4" x14ac:dyDescent="0.2">
      <c r="A61" s="15"/>
      <c r="B61" s="43"/>
      <c r="C61" s="43"/>
      <c r="D61" s="44"/>
    </row>
    <row r="62" spans="1:4" x14ac:dyDescent="0.2">
      <c r="A62" s="15" t="s">
        <v>25</v>
      </c>
      <c r="B62" s="52">
        <v>0</v>
      </c>
      <c r="C62" s="45"/>
      <c r="D62" s="44"/>
    </row>
    <row r="63" spans="1:4" ht="14.25" x14ac:dyDescent="0.35">
      <c r="A63" s="15" t="s">
        <v>26</v>
      </c>
      <c r="B63" s="153">
        <v>0</v>
      </c>
      <c r="C63" s="45"/>
      <c r="D63" s="44"/>
    </row>
    <row r="64" spans="1:4" x14ac:dyDescent="0.2">
      <c r="A64" s="15" t="s">
        <v>27</v>
      </c>
      <c r="B64" s="43"/>
      <c r="C64" s="46">
        <f>B63+B62</f>
        <v>0</v>
      </c>
      <c r="D64" s="44">
        <f>IF(C64=0,0,C64/C60)</f>
        <v>0</v>
      </c>
    </row>
    <row r="65" spans="1:4" ht="12.75" thickBot="1" x14ac:dyDescent="0.25">
      <c r="A65" s="15" t="s">
        <v>28</v>
      </c>
      <c r="B65" s="43"/>
      <c r="C65" s="24">
        <f>C60-C64</f>
        <v>0</v>
      </c>
      <c r="D65" s="44">
        <f>IF(C65=0,0,C65/C60)</f>
        <v>0</v>
      </c>
    </row>
    <row r="66" spans="1:4" ht="12.75" thickTop="1" x14ac:dyDescent="0.2">
      <c r="A66" s="15"/>
      <c r="B66" s="43"/>
      <c r="C66" s="46"/>
      <c r="D66" s="44"/>
    </row>
    <row r="67" spans="1:4" x14ac:dyDescent="0.2">
      <c r="A67" s="15" t="s">
        <v>215</v>
      </c>
      <c r="B67" s="43"/>
      <c r="C67" s="52">
        <v>0</v>
      </c>
      <c r="D67" s="44"/>
    </row>
    <row r="68" spans="1:4" x14ac:dyDescent="0.2">
      <c r="A68" s="15" t="s">
        <v>216</v>
      </c>
      <c r="B68" s="43"/>
      <c r="C68" s="52">
        <v>0</v>
      </c>
      <c r="D68" s="44"/>
    </row>
    <row r="69" spans="1:4" x14ac:dyDescent="0.2">
      <c r="A69" s="15"/>
      <c r="B69" s="43"/>
      <c r="C69" s="98"/>
      <c r="D69" s="44"/>
    </row>
    <row r="70" spans="1:4" x14ac:dyDescent="0.2">
      <c r="A70" s="15" t="s">
        <v>217</v>
      </c>
      <c r="B70" s="43"/>
      <c r="C70" s="52">
        <v>0</v>
      </c>
      <c r="D70" s="44"/>
    </row>
    <row r="71" spans="1:4" x14ac:dyDescent="0.2">
      <c r="A71" s="15" t="s">
        <v>218</v>
      </c>
      <c r="B71" s="43"/>
      <c r="C71" s="52">
        <v>0</v>
      </c>
      <c r="D71" s="44"/>
    </row>
    <row r="72" spans="1:4" x14ac:dyDescent="0.2">
      <c r="A72" s="18"/>
      <c r="B72" s="48"/>
      <c r="C72" s="49"/>
      <c r="D72" s="50"/>
    </row>
  </sheetData>
  <phoneticPr fontId="0" type="noConversion"/>
  <pageMargins left="0.75" right="0.75" top="1" bottom="0.5" header="0.5" footer="0.5"/>
  <pageSetup orientation="portrait" blackAndWhite="1"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R36"/>
  <sheetViews>
    <sheetView workbookViewId="0">
      <selection activeCell="A3" sqref="A3"/>
    </sheetView>
  </sheetViews>
  <sheetFormatPr defaultColWidth="9.140625" defaultRowHeight="12" x14ac:dyDescent="0.2"/>
  <cols>
    <col min="1" max="1" width="24.140625" style="7" customWidth="1"/>
    <col min="2" max="2" width="9.42578125" style="7" customWidth="1"/>
    <col min="3" max="16384" width="9.140625" style="7"/>
  </cols>
  <sheetData>
    <row r="1" spans="1:18" x14ac:dyDescent="0.2">
      <c r="A1" s="205">
        <f>'Required Funds'!A1</f>
        <v>0</v>
      </c>
    </row>
    <row r="2" spans="1:18" x14ac:dyDescent="0.2">
      <c r="A2" s="65" t="s">
        <v>342</v>
      </c>
    </row>
    <row r="6" spans="1:18" x14ac:dyDescent="0.2">
      <c r="A6" s="13" t="s">
        <v>323</v>
      </c>
      <c r="B6" s="130"/>
      <c r="C6" s="130"/>
      <c r="D6" s="130"/>
      <c r="E6" s="130"/>
      <c r="F6" s="130"/>
      <c r="G6" s="130"/>
      <c r="H6" s="130"/>
      <c r="I6" s="130"/>
      <c r="J6" s="130"/>
      <c r="K6" s="130"/>
      <c r="L6" s="130"/>
      <c r="M6" s="130"/>
      <c r="N6" s="130"/>
      <c r="O6" s="84"/>
    </row>
    <row r="7" spans="1:18" ht="24" x14ac:dyDescent="0.2">
      <c r="A7" s="170" t="s">
        <v>324</v>
      </c>
      <c r="B7" s="171" t="s">
        <v>325</v>
      </c>
      <c r="C7" s="194" t="s">
        <v>304</v>
      </c>
      <c r="D7" s="194" t="s">
        <v>305</v>
      </c>
      <c r="E7" s="194" t="s">
        <v>306</v>
      </c>
      <c r="F7" s="194" t="s">
        <v>307</v>
      </c>
      <c r="G7" s="194" t="s">
        <v>308</v>
      </c>
      <c r="H7" s="194" t="s">
        <v>309</v>
      </c>
      <c r="I7" s="194" t="s">
        <v>310</v>
      </c>
      <c r="J7" s="194" t="s">
        <v>311</v>
      </c>
      <c r="K7" s="194" t="s">
        <v>312</v>
      </c>
      <c r="L7" s="194" t="s">
        <v>313</v>
      </c>
      <c r="M7" s="194" t="s">
        <v>314</v>
      </c>
      <c r="N7" s="194" t="s">
        <v>315</v>
      </c>
      <c r="O7" s="178" t="s">
        <v>298</v>
      </c>
    </row>
    <row r="8" spans="1:18" x14ac:dyDescent="0.2">
      <c r="A8" s="15"/>
      <c r="B8" s="45"/>
      <c r="C8" s="45"/>
      <c r="D8" s="45"/>
      <c r="E8" s="45"/>
      <c r="F8" s="45"/>
      <c r="G8" s="45"/>
      <c r="H8" s="45"/>
      <c r="I8" s="45"/>
      <c r="J8" s="45"/>
      <c r="K8" s="45"/>
      <c r="L8" s="45"/>
      <c r="M8" s="45"/>
      <c r="N8" s="45"/>
      <c r="O8" s="172"/>
    </row>
    <row r="9" spans="1:18" x14ac:dyDescent="0.2">
      <c r="A9" s="173" t="str">
        <f>'Gross Margins'!A$7</f>
        <v>Product / Service 1</v>
      </c>
      <c r="B9" s="169" t="str">
        <f>'Gross Margins'!B8</f>
        <v>Products</v>
      </c>
      <c r="C9" s="203">
        <v>0</v>
      </c>
      <c r="D9" s="204">
        <v>0</v>
      </c>
      <c r="E9" s="204">
        <v>0</v>
      </c>
      <c r="F9" s="204">
        <v>0</v>
      </c>
      <c r="G9" s="204">
        <v>0</v>
      </c>
      <c r="H9" s="204">
        <v>0</v>
      </c>
      <c r="I9" s="204">
        <v>0</v>
      </c>
      <c r="J9" s="204">
        <v>0</v>
      </c>
      <c r="K9" s="204">
        <v>0</v>
      </c>
      <c r="L9" s="204">
        <v>0</v>
      </c>
      <c r="M9" s="204">
        <v>0</v>
      </c>
      <c r="N9" s="204">
        <v>0</v>
      </c>
      <c r="O9" s="176">
        <f>SUM(C9:N9)</f>
        <v>0</v>
      </c>
    </row>
    <row r="10" spans="1:18" x14ac:dyDescent="0.2">
      <c r="A10" s="173" t="str">
        <f>'Gross Margins'!A$24</f>
        <v>Product / Service 2</v>
      </c>
      <c r="B10" s="169" t="str">
        <f>'Gross Margins'!B25</f>
        <v>Services</v>
      </c>
      <c r="C10" s="203">
        <v>0</v>
      </c>
      <c r="D10" s="204">
        <v>0</v>
      </c>
      <c r="E10" s="204">
        <v>0</v>
      </c>
      <c r="F10" s="204">
        <v>0</v>
      </c>
      <c r="G10" s="204">
        <v>0</v>
      </c>
      <c r="H10" s="204">
        <v>0</v>
      </c>
      <c r="I10" s="204">
        <v>0</v>
      </c>
      <c r="J10" s="204">
        <v>0</v>
      </c>
      <c r="K10" s="204">
        <v>0</v>
      </c>
      <c r="L10" s="204">
        <v>0</v>
      </c>
      <c r="M10" s="204">
        <v>0</v>
      </c>
      <c r="N10" s="204">
        <v>0</v>
      </c>
      <c r="O10" s="176">
        <f t="shared" ref="O10:O12" si="0">SUM(C10:N10)</f>
        <v>0</v>
      </c>
    </row>
    <row r="11" spans="1:18" x14ac:dyDescent="0.2">
      <c r="A11" s="173" t="str">
        <f>'Gross Margins'!A$41</f>
        <v>Product / Service 3</v>
      </c>
      <c r="B11" s="169" t="str">
        <f>'Gross Margins'!B25</f>
        <v>Services</v>
      </c>
      <c r="C11" s="203">
        <v>0</v>
      </c>
      <c r="D11" s="204">
        <v>0</v>
      </c>
      <c r="E11" s="204">
        <v>0</v>
      </c>
      <c r="F11" s="204">
        <v>0</v>
      </c>
      <c r="G11" s="204">
        <v>0</v>
      </c>
      <c r="H11" s="204">
        <v>0</v>
      </c>
      <c r="I11" s="204">
        <v>0</v>
      </c>
      <c r="J11" s="204">
        <v>0</v>
      </c>
      <c r="K11" s="204">
        <v>0</v>
      </c>
      <c r="L11" s="204">
        <v>0</v>
      </c>
      <c r="M11" s="204">
        <v>0</v>
      </c>
      <c r="N11" s="204">
        <v>0</v>
      </c>
      <c r="O11" s="176">
        <f t="shared" si="0"/>
        <v>0</v>
      </c>
    </row>
    <row r="12" spans="1:18" x14ac:dyDescent="0.2">
      <c r="A12" s="174" t="str">
        <f>'Gross Margins'!A$58</f>
        <v>Product / Service 4</v>
      </c>
      <c r="B12" s="175" t="str">
        <f>'Gross Margins'!B59</f>
        <v>Hours</v>
      </c>
      <c r="C12" s="203">
        <v>0</v>
      </c>
      <c r="D12" s="204">
        <v>0</v>
      </c>
      <c r="E12" s="204">
        <v>0</v>
      </c>
      <c r="F12" s="204">
        <v>0</v>
      </c>
      <c r="G12" s="204">
        <v>0</v>
      </c>
      <c r="H12" s="204">
        <v>0</v>
      </c>
      <c r="I12" s="204">
        <v>0</v>
      </c>
      <c r="J12" s="204">
        <v>0</v>
      </c>
      <c r="K12" s="204">
        <v>0</v>
      </c>
      <c r="L12" s="204">
        <v>0</v>
      </c>
      <c r="M12" s="204">
        <v>0</v>
      </c>
      <c r="N12" s="204">
        <v>0</v>
      </c>
      <c r="O12" s="176">
        <f t="shared" si="0"/>
        <v>0</v>
      </c>
    </row>
    <row r="13" spans="1:18" x14ac:dyDescent="0.2">
      <c r="C13" s="155"/>
    </row>
    <row r="14" spans="1:18" ht="12.75" thickBot="1" x14ac:dyDescent="0.25">
      <c r="C14" s="155"/>
    </row>
    <row r="15" spans="1:18" ht="12.75" thickTop="1" x14ac:dyDescent="0.2">
      <c r="A15" s="13" t="s">
        <v>213</v>
      </c>
      <c r="B15" s="130"/>
      <c r="C15" s="130"/>
      <c r="D15" s="130"/>
      <c r="E15" s="130"/>
      <c r="F15" s="130"/>
      <c r="G15" s="130"/>
      <c r="H15" s="130"/>
      <c r="I15" s="130"/>
      <c r="J15" s="130"/>
      <c r="K15" s="130"/>
      <c r="L15" s="130"/>
      <c r="M15" s="130"/>
      <c r="N15" s="130"/>
      <c r="O15" s="84"/>
      <c r="Q15" s="179" t="s">
        <v>301</v>
      </c>
      <c r="R15" s="180"/>
    </row>
    <row r="16" spans="1:18" ht="24" x14ac:dyDescent="0.2">
      <c r="A16" s="170" t="s">
        <v>324</v>
      </c>
      <c r="B16" s="171" t="s">
        <v>325</v>
      </c>
      <c r="C16" s="177" t="str">
        <f t="shared" ref="C16:N16" si="1">C7</f>
        <v>Month 1</v>
      </c>
      <c r="D16" s="177" t="str">
        <f t="shared" si="1"/>
        <v>Month 2</v>
      </c>
      <c r="E16" s="177" t="str">
        <f t="shared" si="1"/>
        <v>Month 3</v>
      </c>
      <c r="F16" s="177" t="str">
        <f t="shared" si="1"/>
        <v>Month 4</v>
      </c>
      <c r="G16" s="177" t="str">
        <f t="shared" si="1"/>
        <v>Month 5</v>
      </c>
      <c r="H16" s="177" t="str">
        <f t="shared" si="1"/>
        <v>Month 6</v>
      </c>
      <c r="I16" s="177" t="str">
        <f t="shared" si="1"/>
        <v>Month 7</v>
      </c>
      <c r="J16" s="177" t="str">
        <f t="shared" si="1"/>
        <v>Month 8</v>
      </c>
      <c r="K16" s="177" t="str">
        <f t="shared" si="1"/>
        <v>Month 9</v>
      </c>
      <c r="L16" s="177" t="str">
        <f t="shared" si="1"/>
        <v>Month 10</v>
      </c>
      <c r="M16" s="177" t="str">
        <f t="shared" si="1"/>
        <v>Month 11</v>
      </c>
      <c r="N16" s="177" t="str">
        <f t="shared" si="1"/>
        <v>Month 12</v>
      </c>
      <c r="O16" s="178" t="s">
        <v>298</v>
      </c>
      <c r="Q16" s="185" t="s">
        <v>299</v>
      </c>
      <c r="R16" s="186" t="s">
        <v>300</v>
      </c>
    </row>
    <row r="17" spans="1:18" x14ac:dyDescent="0.2">
      <c r="A17" s="15"/>
      <c r="B17" s="45"/>
      <c r="C17" s="45"/>
      <c r="D17" s="45"/>
      <c r="E17" s="45"/>
      <c r="F17" s="45"/>
      <c r="G17" s="45"/>
      <c r="H17" s="45"/>
      <c r="I17" s="45"/>
      <c r="J17" s="45"/>
      <c r="K17" s="45"/>
      <c r="L17" s="45"/>
      <c r="M17" s="45"/>
      <c r="N17" s="45"/>
      <c r="O17" s="172"/>
      <c r="Q17" s="187"/>
      <c r="R17" s="188"/>
    </row>
    <row r="18" spans="1:18" x14ac:dyDescent="0.2">
      <c r="A18" s="173" t="str">
        <f>A9</f>
        <v>Product / Service 1</v>
      </c>
      <c r="B18" s="169" t="str">
        <f>B9</f>
        <v>Products</v>
      </c>
      <c r="C18" s="203">
        <v>0</v>
      </c>
      <c r="D18" s="204">
        <v>0</v>
      </c>
      <c r="E18" s="204">
        <v>0</v>
      </c>
      <c r="F18" s="204">
        <v>0</v>
      </c>
      <c r="G18" s="204">
        <v>0</v>
      </c>
      <c r="H18" s="204">
        <v>0</v>
      </c>
      <c r="I18" s="204">
        <v>0</v>
      </c>
      <c r="J18" s="204">
        <v>0</v>
      </c>
      <c r="K18" s="204">
        <v>0</v>
      </c>
      <c r="L18" s="204">
        <v>0</v>
      </c>
      <c r="M18" s="204">
        <v>0</v>
      </c>
      <c r="N18" s="204">
        <v>0</v>
      </c>
      <c r="O18" s="176">
        <f>SUM(C18:N18)</f>
        <v>0</v>
      </c>
      <c r="Q18" s="181">
        <f>O18*'Gross Margins'!C16</f>
        <v>0</v>
      </c>
      <c r="R18" s="182" t="e">
        <f>Q18/SUM(Q$18:Q$21)</f>
        <v>#DIV/0!</v>
      </c>
    </row>
    <row r="19" spans="1:18" x14ac:dyDescent="0.2">
      <c r="A19" s="173" t="str">
        <f t="shared" ref="A19:B21" si="2">A10</f>
        <v>Product / Service 2</v>
      </c>
      <c r="B19" s="169" t="str">
        <f t="shared" si="2"/>
        <v>Services</v>
      </c>
      <c r="C19" s="203">
        <v>0</v>
      </c>
      <c r="D19" s="204">
        <v>0</v>
      </c>
      <c r="E19" s="204">
        <v>0</v>
      </c>
      <c r="F19" s="204">
        <v>0</v>
      </c>
      <c r="G19" s="204">
        <v>0</v>
      </c>
      <c r="H19" s="204">
        <v>0</v>
      </c>
      <c r="I19" s="204">
        <v>0</v>
      </c>
      <c r="J19" s="204">
        <v>0</v>
      </c>
      <c r="K19" s="204">
        <v>0</v>
      </c>
      <c r="L19" s="204">
        <v>0</v>
      </c>
      <c r="M19" s="204">
        <v>0</v>
      </c>
      <c r="N19" s="204">
        <v>0</v>
      </c>
      <c r="O19" s="176">
        <f t="shared" ref="O19:O21" si="3">SUM(C19:N19)</f>
        <v>0</v>
      </c>
      <c r="Q19" s="181">
        <f>O19*'Gross Margins'!C33</f>
        <v>0</v>
      </c>
      <c r="R19" s="182" t="e">
        <f>Q19/SUM(Q$18:Q$21)</f>
        <v>#DIV/0!</v>
      </c>
    </row>
    <row r="20" spans="1:18" x14ac:dyDescent="0.2">
      <c r="A20" s="173" t="str">
        <f t="shared" si="2"/>
        <v>Product / Service 3</v>
      </c>
      <c r="B20" s="169" t="str">
        <f t="shared" si="2"/>
        <v>Services</v>
      </c>
      <c r="C20" s="203">
        <v>0</v>
      </c>
      <c r="D20" s="204">
        <v>0</v>
      </c>
      <c r="E20" s="204">
        <v>0</v>
      </c>
      <c r="F20" s="204">
        <v>0</v>
      </c>
      <c r="G20" s="204">
        <v>0</v>
      </c>
      <c r="H20" s="204">
        <v>0</v>
      </c>
      <c r="I20" s="204">
        <v>0</v>
      </c>
      <c r="J20" s="204">
        <v>0</v>
      </c>
      <c r="K20" s="204">
        <v>0</v>
      </c>
      <c r="L20" s="204">
        <v>0</v>
      </c>
      <c r="M20" s="204">
        <v>0</v>
      </c>
      <c r="N20" s="204">
        <v>0</v>
      </c>
      <c r="O20" s="176">
        <f t="shared" si="3"/>
        <v>0</v>
      </c>
      <c r="Q20" s="181">
        <f>O20*'Gross Margins'!C50</f>
        <v>0</v>
      </c>
      <c r="R20" s="182" t="e">
        <f>Q20/SUM(Q$18:Q$21)</f>
        <v>#DIV/0!</v>
      </c>
    </row>
    <row r="21" spans="1:18" ht="12" customHeight="1" thickBot="1" x14ac:dyDescent="0.25">
      <c r="A21" s="174" t="str">
        <f t="shared" si="2"/>
        <v>Product / Service 4</v>
      </c>
      <c r="B21" s="175" t="str">
        <f t="shared" si="2"/>
        <v>Hours</v>
      </c>
      <c r="C21" s="203">
        <v>0</v>
      </c>
      <c r="D21" s="204">
        <v>0</v>
      </c>
      <c r="E21" s="204">
        <v>0</v>
      </c>
      <c r="F21" s="204">
        <v>0</v>
      </c>
      <c r="G21" s="204">
        <v>0</v>
      </c>
      <c r="H21" s="204">
        <v>0</v>
      </c>
      <c r="I21" s="204">
        <v>0</v>
      </c>
      <c r="J21" s="204">
        <v>0</v>
      </c>
      <c r="K21" s="204">
        <v>0</v>
      </c>
      <c r="L21" s="204">
        <v>0</v>
      </c>
      <c r="M21" s="204">
        <v>0</v>
      </c>
      <c r="N21" s="204">
        <v>0</v>
      </c>
      <c r="O21" s="176">
        <f t="shared" si="3"/>
        <v>0</v>
      </c>
      <c r="Q21" s="183">
        <f>O21*'Gross Margins'!C67</f>
        <v>0</v>
      </c>
      <c r="R21" s="184" t="e">
        <f>Q21/SUM(Q$18:Q$21)</f>
        <v>#DIV/0!</v>
      </c>
    </row>
    <row r="22" spans="1:18" ht="12.75" thickTop="1" x14ac:dyDescent="0.2"/>
    <row r="23" spans="1:18" x14ac:dyDescent="0.2">
      <c r="N23" s="195"/>
      <c r="O23" s="196"/>
    </row>
    <row r="24" spans="1:18" x14ac:dyDescent="0.2">
      <c r="A24" s="13" t="s">
        <v>214</v>
      </c>
      <c r="B24" s="130"/>
      <c r="C24" s="130"/>
      <c r="D24" s="130"/>
      <c r="E24" s="130"/>
      <c r="F24" s="130"/>
      <c r="G24" s="130"/>
      <c r="H24" s="130"/>
      <c r="I24" s="130"/>
      <c r="J24" s="130"/>
      <c r="K24" s="130"/>
      <c r="L24" s="130"/>
      <c r="M24" s="130"/>
      <c r="N24" s="130"/>
      <c r="O24" s="84"/>
    </row>
    <row r="25" spans="1:18" ht="24" x14ac:dyDescent="0.2">
      <c r="A25" s="170" t="s">
        <v>324</v>
      </c>
      <c r="B25" s="171" t="s">
        <v>325</v>
      </c>
      <c r="C25" s="177" t="str">
        <f t="shared" ref="C25:M25" si="4">C16</f>
        <v>Month 1</v>
      </c>
      <c r="D25" s="177" t="str">
        <f t="shared" si="4"/>
        <v>Month 2</v>
      </c>
      <c r="E25" s="177" t="str">
        <f t="shared" si="4"/>
        <v>Month 3</v>
      </c>
      <c r="F25" s="177" t="str">
        <f t="shared" si="4"/>
        <v>Month 4</v>
      </c>
      <c r="G25" s="177" t="str">
        <f t="shared" si="4"/>
        <v>Month 5</v>
      </c>
      <c r="H25" s="177" t="str">
        <f t="shared" si="4"/>
        <v>Month 6</v>
      </c>
      <c r="I25" s="177" t="str">
        <f t="shared" si="4"/>
        <v>Month 7</v>
      </c>
      <c r="J25" s="177" t="str">
        <f t="shared" si="4"/>
        <v>Month 8</v>
      </c>
      <c r="K25" s="177" t="str">
        <f t="shared" si="4"/>
        <v>Month 9</v>
      </c>
      <c r="L25" s="177" t="str">
        <f t="shared" si="4"/>
        <v>Month 10</v>
      </c>
      <c r="M25" s="177" t="str">
        <f t="shared" si="4"/>
        <v>Month 11</v>
      </c>
      <c r="N25" s="177" t="str">
        <f t="shared" ref="N25:O25" si="5">N16</f>
        <v>Month 12</v>
      </c>
      <c r="O25" s="178" t="str">
        <f t="shared" si="5"/>
        <v>Total</v>
      </c>
    </row>
    <row r="26" spans="1:18" x14ac:dyDescent="0.2">
      <c r="A26" s="15"/>
      <c r="B26" s="45"/>
      <c r="C26" s="45"/>
      <c r="D26" s="45"/>
      <c r="E26" s="45"/>
      <c r="F26" s="45"/>
      <c r="G26" s="45"/>
      <c r="H26" s="45"/>
      <c r="I26" s="45"/>
      <c r="J26" s="45"/>
      <c r="K26" s="45"/>
      <c r="L26" s="45"/>
      <c r="M26" s="45"/>
      <c r="N26" s="45"/>
      <c r="O26" s="172"/>
    </row>
    <row r="27" spans="1:18" x14ac:dyDescent="0.2">
      <c r="A27" s="173" t="str">
        <f t="shared" ref="A27:B30" si="6">A9</f>
        <v>Product / Service 1</v>
      </c>
      <c r="B27" s="169" t="str">
        <f t="shared" si="6"/>
        <v>Products</v>
      </c>
      <c r="C27" s="203">
        <v>0</v>
      </c>
      <c r="D27" s="204">
        <v>0</v>
      </c>
      <c r="E27" s="204">
        <v>0</v>
      </c>
      <c r="F27" s="204">
        <v>0</v>
      </c>
      <c r="G27" s="204">
        <v>0</v>
      </c>
      <c r="H27" s="204">
        <v>0</v>
      </c>
      <c r="I27" s="204">
        <v>0</v>
      </c>
      <c r="J27" s="204">
        <v>0</v>
      </c>
      <c r="K27" s="204">
        <v>0</v>
      </c>
      <c r="L27" s="204">
        <v>0</v>
      </c>
      <c r="M27" s="204">
        <v>0</v>
      </c>
      <c r="N27" s="204">
        <v>0</v>
      </c>
      <c r="O27" s="176">
        <f>SUM(C27:N27)</f>
        <v>0</v>
      </c>
    </row>
    <row r="28" spans="1:18" x14ac:dyDescent="0.2">
      <c r="A28" s="173" t="str">
        <f t="shared" si="6"/>
        <v>Product / Service 2</v>
      </c>
      <c r="B28" s="169" t="str">
        <f t="shared" si="6"/>
        <v>Services</v>
      </c>
      <c r="C28" s="203">
        <v>0</v>
      </c>
      <c r="D28" s="204">
        <v>0</v>
      </c>
      <c r="E28" s="204">
        <v>0</v>
      </c>
      <c r="F28" s="204">
        <v>0</v>
      </c>
      <c r="G28" s="204">
        <v>0</v>
      </c>
      <c r="H28" s="204">
        <v>0</v>
      </c>
      <c r="I28" s="204">
        <v>0</v>
      </c>
      <c r="J28" s="204">
        <v>0</v>
      </c>
      <c r="K28" s="204">
        <v>0</v>
      </c>
      <c r="L28" s="204">
        <v>0</v>
      </c>
      <c r="M28" s="204">
        <v>0</v>
      </c>
      <c r="N28" s="204">
        <v>0</v>
      </c>
      <c r="O28" s="176">
        <f t="shared" ref="O28:O30" si="7">SUM(C28:N28)</f>
        <v>0</v>
      </c>
    </row>
    <row r="29" spans="1:18" x14ac:dyDescent="0.2">
      <c r="A29" s="173" t="str">
        <f t="shared" si="6"/>
        <v>Product / Service 3</v>
      </c>
      <c r="B29" s="169" t="str">
        <f t="shared" si="6"/>
        <v>Services</v>
      </c>
      <c r="C29" s="203">
        <v>0</v>
      </c>
      <c r="D29" s="204">
        <v>0</v>
      </c>
      <c r="E29" s="204">
        <v>0</v>
      </c>
      <c r="F29" s="204">
        <v>0</v>
      </c>
      <c r="G29" s="204">
        <v>0</v>
      </c>
      <c r="H29" s="204">
        <v>0</v>
      </c>
      <c r="I29" s="204">
        <v>0</v>
      </c>
      <c r="J29" s="204">
        <v>0</v>
      </c>
      <c r="K29" s="204">
        <v>0</v>
      </c>
      <c r="L29" s="204">
        <v>0</v>
      </c>
      <c r="M29" s="204">
        <v>0</v>
      </c>
      <c r="N29" s="204">
        <v>0</v>
      </c>
      <c r="O29" s="176">
        <f t="shared" si="7"/>
        <v>0</v>
      </c>
    </row>
    <row r="30" spans="1:18" x14ac:dyDescent="0.2">
      <c r="A30" s="174" t="str">
        <f t="shared" si="6"/>
        <v>Product / Service 4</v>
      </c>
      <c r="B30" s="175" t="str">
        <f t="shared" si="6"/>
        <v>Hours</v>
      </c>
      <c r="C30" s="203">
        <v>0</v>
      </c>
      <c r="D30" s="204">
        <v>0</v>
      </c>
      <c r="E30" s="204">
        <v>0</v>
      </c>
      <c r="F30" s="204">
        <v>0</v>
      </c>
      <c r="G30" s="204">
        <v>0</v>
      </c>
      <c r="H30" s="204">
        <v>0</v>
      </c>
      <c r="I30" s="204">
        <v>0</v>
      </c>
      <c r="J30" s="204">
        <v>0</v>
      </c>
      <c r="K30" s="204">
        <v>0</v>
      </c>
      <c r="L30" s="204">
        <v>0</v>
      </c>
      <c r="M30" s="204">
        <v>0</v>
      </c>
      <c r="N30" s="204">
        <v>0</v>
      </c>
      <c r="O30" s="176">
        <f t="shared" si="7"/>
        <v>0</v>
      </c>
    </row>
    <row r="36" ht="19.5" customHeight="1" x14ac:dyDescent="0.2"/>
  </sheetData>
  <phoneticPr fontId="0" type="noConversion"/>
  <pageMargins left="0.64" right="0.75" top="0.55000000000000004" bottom="0.48" header="0.44" footer="0.27"/>
  <pageSetup scale="95"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B22"/>
  <sheetViews>
    <sheetView workbookViewId="0"/>
  </sheetViews>
  <sheetFormatPr defaultColWidth="9.140625" defaultRowHeight="12" x14ac:dyDescent="0.2"/>
  <cols>
    <col min="1" max="1" width="28.7109375" style="7" customWidth="1"/>
    <col min="2" max="2" width="14.5703125" style="7" customWidth="1"/>
    <col min="3" max="3" width="14.42578125" style="7" customWidth="1"/>
    <col min="4" max="16384" width="9.140625" style="7"/>
  </cols>
  <sheetData>
    <row r="1" spans="1:2" x14ac:dyDescent="0.2">
      <c r="A1" s="205">
        <f>'Required Funds'!A1</f>
        <v>0</v>
      </c>
    </row>
    <row r="2" spans="1:2" x14ac:dyDescent="0.2">
      <c r="A2" s="6" t="s">
        <v>208</v>
      </c>
    </row>
    <row r="5" spans="1:2" x14ac:dyDescent="0.2">
      <c r="A5" s="6" t="s">
        <v>335</v>
      </c>
    </row>
    <row r="7" spans="1:2" x14ac:dyDescent="0.2">
      <c r="A7" s="7" t="s">
        <v>30</v>
      </c>
      <c r="B7" s="55">
        <v>1</v>
      </c>
    </row>
    <row r="8" spans="1:2" x14ac:dyDescent="0.2">
      <c r="A8" s="7" t="s">
        <v>31</v>
      </c>
      <c r="B8" s="55">
        <v>0</v>
      </c>
    </row>
    <row r="9" spans="1:2" x14ac:dyDescent="0.2">
      <c r="A9" s="7" t="s">
        <v>32</v>
      </c>
      <c r="B9" s="56">
        <v>0</v>
      </c>
    </row>
    <row r="10" spans="1:2" x14ac:dyDescent="0.2">
      <c r="B10" s="54">
        <f>SUM(B7:B9)</f>
        <v>1</v>
      </c>
    </row>
    <row r="11" spans="1:2" x14ac:dyDescent="0.2">
      <c r="B11" s="54"/>
    </row>
    <row r="12" spans="1:2" x14ac:dyDescent="0.2">
      <c r="A12" s="6" t="s">
        <v>336</v>
      </c>
      <c r="B12" s="54"/>
    </row>
    <row r="13" spans="1:2" x14ac:dyDescent="0.2">
      <c r="A13" s="190" t="s">
        <v>337</v>
      </c>
      <c r="B13" s="55">
        <v>0.5</v>
      </c>
    </row>
    <row r="14" spans="1:2" x14ac:dyDescent="0.2">
      <c r="A14" s="190" t="s">
        <v>338</v>
      </c>
      <c r="B14" s="55">
        <v>2.5000000000000001E-2</v>
      </c>
    </row>
    <row r="16" spans="1:2" x14ac:dyDescent="0.2">
      <c r="A16" s="6" t="s">
        <v>209</v>
      </c>
    </row>
    <row r="17" spans="1:2" x14ac:dyDescent="0.2">
      <c r="A17" s="7" t="s">
        <v>36</v>
      </c>
      <c r="B17" s="26">
        <v>0</v>
      </c>
    </row>
    <row r="18" spans="1:2" x14ac:dyDescent="0.2">
      <c r="A18" s="7" t="s">
        <v>113</v>
      </c>
      <c r="B18" s="198">
        <v>0.1</v>
      </c>
    </row>
    <row r="21" spans="1:2" x14ac:dyDescent="0.2">
      <c r="A21" s="6" t="s">
        <v>266</v>
      </c>
    </row>
    <row r="22" spans="1:2" x14ac:dyDescent="0.2">
      <c r="A22" s="7" t="s">
        <v>267</v>
      </c>
      <c r="B22" s="55">
        <v>0</v>
      </c>
    </row>
  </sheetData>
  <phoneticPr fontId="0" type="noConversion"/>
  <pageMargins left="0.75" right="0.75" top="1" bottom="1" header="0.5" footer="0.5"/>
  <pageSetup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G43"/>
  <sheetViews>
    <sheetView workbookViewId="0">
      <selection activeCell="B10" sqref="B10"/>
    </sheetView>
  </sheetViews>
  <sheetFormatPr defaultColWidth="9.140625" defaultRowHeight="12" x14ac:dyDescent="0.2"/>
  <cols>
    <col min="1" max="1" width="23.5703125" style="7" customWidth="1"/>
    <col min="2" max="2" width="18.42578125" style="7" customWidth="1"/>
    <col min="3" max="3" width="21" style="7" customWidth="1"/>
    <col min="4" max="4" width="17" style="7" customWidth="1"/>
    <col min="5" max="5" width="16.28515625" style="7" customWidth="1"/>
    <col min="6" max="6" width="13.42578125" style="7" customWidth="1"/>
    <col min="7" max="7" width="14.7109375" style="7" customWidth="1"/>
    <col min="8" max="16384" width="9.140625" style="7"/>
  </cols>
  <sheetData>
    <row r="1" spans="1:2" x14ac:dyDescent="0.2">
      <c r="A1" s="205">
        <f>'Required Funds'!A1</f>
        <v>0</v>
      </c>
    </row>
    <row r="2" spans="1:2" x14ac:dyDescent="0.2">
      <c r="A2" s="6" t="s">
        <v>150</v>
      </c>
    </row>
    <row r="3" spans="1:2" x14ac:dyDescent="0.2">
      <c r="A3" s="57" t="s">
        <v>145</v>
      </c>
      <c r="B3" s="116"/>
    </row>
    <row r="4" spans="1:2" x14ac:dyDescent="0.2">
      <c r="B4" s="58"/>
    </row>
    <row r="6" spans="1:2" x14ac:dyDescent="0.2">
      <c r="A6" s="6" t="s">
        <v>37</v>
      </c>
    </row>
    <row r="8" spans="1:2" x14ac:dyDescent="0.2">
      <c r="A8" s="6" t="s">
        <v>262</v>
      </c>
    </row>
    <row r="9" spans="1:2" x14ac:dyDescent="0.2">
      <c r="A9" s="7" t="s">
        <v>38</v>
      </c>
      <c r="B9" s="11">
        <v>0</v>
      </c>
    </row>
    <row r="10" spans="1:2" x14ac:dyDescent="0.2">
      <c r="A10" s="7" t="s">
        <v>39</v>
      </c>
      <c r="B10" s="11">
        <v>0</v>
      </c>
    </row>
    <row r="11" spans="1:2" x14ac:dyDescent="0.2">
      <c r="A11" s="7" t="s">
        <v>40</v>
      </c>
      <c r="B11" s="11">
        <v>0</v>
      </c>
    </row>
    <row r="12" spans="1:2" x14ac:dyDescent="0.2">
      <c r="A12" s="7" t="s">
        <v>41</v>
      </c>
      <c r="B12" s="11">
        <v>0</v>
      </c>
    </row>
    <row r="13" spans="1:2" x14ac:dyDescent="0.2">
      <c r="A13" s="7" t="s">
        <v>42</v>
      </c>
      <c r="B13" s="11">
        <v>0</v>
      </c>
    </row>
    <row r="14" spans="1:2" x14ac:dyDescent="0.2">
      <c r="A14" s="7" t="s">
        <v>43</v>
      </c>
      <c r="B14" s="11">
        <v>0</v>
      </c>
    </row>
    <row r="15" spans="1:2" x14ac:dyDescent="0.2">
      <c r="A15" s="27" t="s">
        <v>44</v>
      </c>
      <c r="B15" s="11">
        <v>0</v>
      </c>
    </row>
    <row r="16" spans="1:2" x14ac:dyDescent="0.2">
      <c r="A16" s="27" t="s">
        <v>45</v>
      </c>
      <c r="B16" s="11">
        <v>0</v>
      </c>
    </row>
    <row r="17" spans="1:7" x14ac:dyDescent="0.2">
      <c r="A17" s="27" t="s">
        <v>46</v>
      </c>
      <c r="B17" s="11">
        <v>0</v>
      </c>
    </row>
    <row r="18" spans="1:7" x14ac:dyDescent="0.2">
      <c r="A18" s="27" t="s">
        <v>47</v>
      </c>
      <c r="B18" s="11">
        <v>0</v>
      </c>
    </row>
    <row r="19" spans="1:7" x14ac:dyDescent="0.2">
      <c r="A19" s="27" t="s">
        <v>48</v>
      </c>
      <c r="B19" s="11">
        <v>0</v>
      </c>
    </row>
    <row r="20" spans="1:7" x14ac:dyDescent="0.2">
      <c r="A20" s="27" t="s">
        <v>59</v>
      </c>
      <c r="B20" s="11">
        <v>0</v>
      </c>
    </row>
    <row r="21" spans="1:7" ht="12.75" thickBot="1" x14ac:dyDescent="0.25">
      <c r="A21" s="6" t="s">
        <v>49</v>
      </c>
      <c r="B21" s="10">
        <f>SUM(B9:B19)-B20</f>
        <v>0</v>
      </c>
    </row>
    <row r="22" spans="1:7" ht="12.75" thickTop="1" x14ac:dyDescent="0.2">
      <c r="B22" s="12"/>
    </row>
    <row r="23" spans="1:7" x14ac:dyDescent="0.2">
      <c r="B23" s="12"/>
    </row>
    <row r="24" spans="1:7" x14ac:dyDescent="0.2">
      <c r="A24" s="6" t="s">
        <v>58</v>
      </c>
      <c r="B24" s="12"/>
    </row>
    <row r="25" spans="1:7" ht="24" x14ac:dyDescent="0.2">
      <c r="A25" s="6" t="s">
        <v>60</v>
      </c>
      <c r="B25" s="12"/>
      <c r="D25" s="211" t="s">
        <v>344</v>
      </c>
      <c r="E25" s="211" t="s">
        <v>343</v>
      </c>
      <c r="F25" s="211" t="s">
        <v>347</v>
      </c>
      <c r="G25" s="211" t="s">
        <v>346</v>
      </c>
    </row>
    <row r="26" spans="1:7" x14ac:dyDescent="0.2">
      <c r="A26" s="7" t="s">
        <v>50</v>
      </c>
      <c r="B26" s="11">
        <v>0</v>
      </c>
    </row>
    <row r="27" spans="1:7" x14ac:dyDescent="0.2">
      <c r="A27" s="7" t="s">
        <v>51</v>
      </c>
      <c r="B27" s="11">
        <v>0</v>
      </c>
      <c r="D27" s="209">
        <v>0</v>
      </c>
      <c r="E27" s="208">
        <v>0</v>
      </c>
      <c r="F27" s="23">
        <f>IFERROR(ABS(PMT(D27/12,E27,B27)),0)</f>
        <v>0</v>
      </c>
      <c r="G27" s="210">
        <f>IFERROR(ABS(IPMT(D27/12,1,E27,B27)),0)</f>
        <v>0</v>
      </c>
    </row>
    <row r="28" spans="1:7" x14ac:dyDescent="0.2">
      <c r="A28" s="7" t="s">
        <v>52</v>
      </c>
      <c r="B28" s="11">
        <v>0</v>
      </c>
      <c r="D28" s="209">
        <v>0</v>
      </c>
      <c r="E28" s="208">
        <v>0</v>
      </c>
      <c r="F28" s="23">
        <f>IFERROR(ABS(PMT(D28/12,E28,B28)),0)</f>
        <v>0</v>
      </c>
      <c r="G28" s="210">
        <f>IFERROR(ABS(IPMT(D28/12,1,E28,B28)),0)</f>
        <v>0</v>
      </c>
    </row>
    <row r="29" spans="1:7" ht="14.25" x14ac:dyDescent="0.35">
      <c r="A29" s="7" t="s">
        <v>53</v>
      </c>
      <c r="B29" s="35">
        <v>0</v>
      </c>
    </row>
    <row r="30" spans="1:7" ht="12.75" thickBot="1" x14ac:dyDescent="0.25">
      <c r="A30" s="6" t="s">
        <v>54</v>
      </c>
      <c r="B30" s="32">
        <f>SUM(B26:B29)</f>
        <v>0</v>
      </c>
      <c r="F30" s="24">
        <f>SUM(F27:F29)</f>
        <v>0</v>
      </c>
      <c r="G30" s="24">
        <f>SUM(G27:G29)</f>
        <v>0</v>
      </c>
    </row>
    <row r="31" spans="1:7" ht="12.75" thickTop="1" x14ac:dyDescent="0.2">
      <c r="A31" s="6"/>
      <c r="B31" s="12"/>
    </row>
    <row r="32" spans="1:7" x14ac:dyDescent="0.2">
      <c r="A32" s="6"/>
      <c r="B32" s="12"/>
    </row>
    <row r="33" spans="1:3" x14ac:dyDescent="0.2">
      <c r="A33" s="6" t="s">
        <v>61</v>
      </c>
      <c r="B33" s="12"/>
    </row>
    <row r="34" spans="1:3" x14ac:dyDescent="0.2">
      <c r="B34" s="12"/>
    </row>
    <row r="35" spans="1:3" x14ac:dyDescent="0.2">
      <c r="A35" s="6" t="s">
        <v>263</v>
      </c>
      <c r="B35" s="12"/>
    </row>
    <row r="36" spans="1:3" x14ac:dyDescent="0.2">
      <c r="A36" s="7" t="s">
        <v>55</v>
      </c>
      <c r="B36" s="11">
        <v>0</v>
      </c>
    </row>
    <row r="37" spans="1:3" ht="14.25" x14ac:dyDescent="0.35">
      <c r="A37" s="7" t="s">
        <v>56</v>
      </c>
      <c r="B37" s="35">
        <v>0</v>
      </c>
    </row>
    <row r="38" spans="1:3" x14ac:dyDescent="0.2">
      <c r="A38" s="6" t="s">
        <v>57</v>
      </c>
      <c r="B38" s="32">
        <f>SUM(B36:B37)</f>
        <v>0</v>
      </c>
    </row>
    <row r="39" spans="1:3" x14ac:dyDescent="0.2">
      <c r="B39" s="12"/>
    </row>
    <row r="40" spans="1:3" ht="12.75" thickBot="1" x14ac:dyDescent="0.25">
      <c r="A40" s="6" t="s">
        <v>62</v>
      </c>
      <c r="B40" s="10">
        <f>B30+B38</f>
        <v>0</v>
      </c>
    </row>
    <row r="41" spans="1:3" ht="12.75" thickTop="1" x14ac:dyDescent="0.2"/>
    <row r="43" spans="1:3" x14ac:dyDescent="0.2">
      <c r="A43" s="25" t="s">
        <v>63</v>
      </c>
      <c r="B43" s="59">
        <f>B21-B40</f>
        <v>0</v>
      </c>
      <c r="C43" s="25" t="s">
        <v>64</v>
      </c>
    </row>
  </sheetData>
  <phoneticPr fontId="0" type="noConversion"/>
  <pageMargins left="0.75" right="0.75" top="1" bottom="1" header="0.5" footer="0.5"/>
  <pageSetup orientation="portrait" blackAndWhite="1"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showGridLines="0" workbookViewId="0">
      <selection activeCell="P44" sqref="P44"/>
    </sheetView>
  </sheetViews>
  <sheetFormatPr defaultRowHeight="12" x14ac:dyDescent="0.2"/>
  <cols>
    <col min="5" max="5" width="13.7109375" bestFit="1" customWidth="1"/>
    <col min="6" max="8" width="13.5703125" bestFit="1" customWidth="1"/>
    <col min="9" max="9" width="14.140625" bestFit="1" customWidth="1"/>
  </cols>
  <sheetData>
    <row r="1" spans="1:10" x14ac:dyDescent="0.2">
      <c r="A1" s="144"/>
      <c r="B1" s="144"/>
      <c r="C1" s="144"/>
      <c r="D1" s="144"/>
      <c r="E1" s="144"/>
      <c r="F1" s="144"/>
      <c r="G1" s="144"/>
      <c r="H1" s="144"/>
      <c r="I1" s="144"/>
      <c r="J1" s="144"/>
    </row>
    <row r="2" spans="1:10" x14ac:dyDescent="0.2">
      <c r="A2" s="144"/>
      <c r="B2" s="144"/>
      <c r="C2" s="144"/>
      <c r="D2" s="144"/>
      <c r="E2" s="144"/>
      <c r="F2" s="144"/>
      <c r="G2" s="144"/>
      <c r="H2" s="144"/>
      <c r="I2" s="144"/>
      <c r="J2" s="144"/>
    </row>
    <row r="3" spans="1:10" x14ac:dyDescent="0.2">
      <c r="A3" s="144"/>
      <c r="B3" s="144"/>
      <c r="C3" s="144"/>
      <c r="D3" s="144"/>
      <c r="E3" s="144"/>
      <c r="F3" s="144"/>
      <c r="G3" s="144"/>
      <c r="H3" s="144"/>
      <c r="I3" s="144"/>
      <c r="J3" s="144"/>
    </row>
    <row r="4" spans="1:10" ht="20.25" x14ac:dyDescent="0.3">
      <c r="A4" s="144"/>
      <c r="B4" s="144"/>
      <c r="C4" s="145" t="s">
        <v>274</v>
      </c>
      <c r="D4" s="144"/>
      <c r="E4" s="144"/>
      <c r="F4" s="144"/>
      <c r="G4" s="144"/>
      <c r="H4" s="144"/>
      <c r="I4" s="144"/>
      <c r="J4" s="144"/>
    </row>
    <row r="5" spans="1:10" x14ac:dyDescent="0.2">
      <c r="A5" s="144"/>
      <c r="B5" s="144"/>
      <c r="C5" s="144"/>
      <c r="D5" s="144"/>
      <c r="E5" s="144"/>
      <c r="F5" s="144"/>
      <c r="G5" s="144"/>
      <c r="H5" s="144"/>
      <c r="I5" s="144"/>
      <c r="J5" s="144"/>
    </row>
    <row r="6" spans="1:10" x14ac:dyDescent="0.2">
      <c r="A6" s="144"/>
      <c r="B6" s="144"/>
      <c r="C6" s="144"/>
      <c r="D6" s="144"/>
      <c r="E6" s="207">
        <f>'Welcome!'!B19</f>
        <v>0</v>
      </c>
      <c r="F6" s="144"/>
      <c r="G6" s="144"/>
      <c r="H6" s="144"/>
      <c r="I6" s="144"/>
      <c r="J6" s="144"/>
    </row>
    <row r="7" spans="1:10" x14ac:dyDescent="0.2">
      <c r="A7" s="144"/>
      <c r="B7" s="144"/>
      <c r="C7" s="144"/>
      <c r="D7" s="144"/>
      <c r="E7" s="144"/>
      <c r="F7" s="144"/>
      <c r="G7" s="144"/>
      <c r="H7" s="144"/>
      <c r="I7" s="144"/>
      <c r="J7" s="144"/>
    </row>
    <row r="8" spans="1:10" x14ac:dyDescent="0.2">
      <c r="A8" s="144"/>
      <c r="B8" s="144"/>
      <c r="C8" s="144"/>
      <c r="D8" s="144"/>
      <c r="E8" s="144"/>
      <c r="F8" s="144"/>
      <c r="G8" s="144"/>
      <c r="H8" s="144"/>
      <c r="I8" s="144"/>
      <c r="J8" s="144"/>
    </row>
    <row r="9" spans="1:10" ht="12.75" x14ac:dyDescent="0.2">
      <c r="A9" s="144"/>
      <c r="B9" s="147" t="s">
        <v>275</v>
      </c>
      <c r="C9" s="144"/>
      <c r="D9" s="144"/>
      <c r="E9" s="144"/>
      <c r="F9" s="144"/>
      <c r="G9" s="144"/>
      <c r="H9" s="144"/>
      <c r="I9" s="144"/>
      <c r="J9" s="144"/>
    </row>
    <row r="10" spans="1:10" x14ac:dyDescent="0.2">
      <c r="A10" s="144"/>
      <c r="B10" s="144"/>
      <c r="C10" s="144"/>
      <c r="D10" s="144"/>
      <c r="E10" s="144"/>
      <c r="F10" s="144"/>
      <c r="G10" s="144"/>
      <c r="H10" s="144"/>
      <c r="I10" s="144"/>
      <c r="J10" s="144"/>
    </row>
    <row r="11" spans="1:10" x14ac:dyDescent="0.2">
      <c r="A11" s="144"/>
      <c r="B11" s="144"/>
      <c r="C11" s="146" t="s">
        <v>276</v>
      </c>
      <c r="D11" s="144"/>
      <c r="E11" s="144"/>
      <c r="F11" s="148">
        <f>'Sources of Capital'!B21</f>
        <v>0</v>
      </c>
      <c r="G11" s="148"/>
      <c r="H11" s="148"/>
      <c r="I11" s="148"/>
      <c r="J11" s="144"/>
    </row>
    <row r="12" spans="1:10" x14ac:dyDescent="0.2">
      <c r="A12" s="144"/>
      <c r="B12" s="144"/>
      <c r="C12" s="146" t="s">
        <v>277</v>
      </c>
      <c r="D12" s="144"/>
      <c r="E12" s="144"/>
      <c r="F12" s="148">
        <f>'Sources of Capital'!B12</f>
        <v>0</v>
      </c>
      <c r="G12" s="148"/>
      <c r="H12" s="148"/>
      <c r="I12" s="148"/>
      <c r="J12" s="144"/>
    </row>
    <row r="13" spans="1:10" x14ac:dyDescent="0.2">
      <c r="A13" s="144"/>
      <c r="B13" s="144"/>
      <c r="C13" s="144"/>
      <c r="D13" s="144"/>
      <c r="E13" s="144"/>
      <c r="F13" s="149" t="s">
        <v>293</v>
      </c>
      <c r="G13" s="148"/>
      <c r="H13" s="149"/>
      <c r="I13" s="148"/>
      <c r="J13" s="144"/>
    </row>
    <row r="14" spans="1:10" x14ac:dyDescent="0.2">
      <c r="A14" s="144"/>
      <c r="B14" s="144"/>
      <c r="C14" s="146" t="s">
        <v>278</v>
      </c>
      <c r="D14" s="144"/>
      <c r="E14" s="144"/>
      <c r="F14" s="148">
        <f>F11+F12</f>
        <v>0</v>
      </c>
      <c r="G14" s="148"/>
      <c r="H14" s="148"/>
      <c r="I14" s="148"/>
      <c r="J14" s="144"/>
    </row>
    <row r="15" spans="1:10" x14ac:dyDescent="0.2">
      <c r="A15" s="144"/>
      <c r="B15" s="144"/>
      <c r="C15" s="144"/>
      <c r="D15" s="144"/>
      <c r="E15" s="144"/>
      <c r="F15" s="148"/>
      <c r="G15" s="148"/>
      <c r="H15" s="148"/>
      <c r="I15" s="148"/>
      <c r="J15" s="144"/>
    </row>
    <row r="16" spans="1:10" x14ac:dyDescent="0.2">
      <c r="A16" s="144"/>
      <c r="B16" s="144"/>
      <c r="C16" s="144"/>
      <c r="D16" s="144"/>
      <c r="E16" s="144"/>
      <c r="F16" s="148"/>
      <c r="G16" s="148"/>
      <c r="H16" s="148"/>
      <c r="I16" s="148"/>
      <c r="J16" s="144"/>
    </row>
    <row r="17" spans="1:10" ht="12.75" x14ac:dyDescent="0.2">
      <c r="A17" s="144"/>
      <c r="B17" s="147" t="s">
        <v>279</v>
      </c>
      <c r="C17" s="144"/>
      <c r="D17" s="144"/>
      <c r="E17" s="144"/>
      <c r="F17" s="148"/>
      <c r="G17" s="148"/>
      <c r="H17" s="148"/>
      <c r="I17" s="148"/>
      <c r="J17" s="144"/>
    </row>
    <row r="18" spans="1:10" x14ac:dyDescent="0.2">
      <c r="A18" s="144"/>
      <c r="B18" s="144"/>
      <c r="C18" s="144"/>
      <c r="D18" s="144"/>
      <c r="E18" s="144"/>
      <c r="F18" s="148"/>
      <c r="G18" s="148"/>
      <c r="H18" s="148"/>
      <c r="I18" s="148"/>
      <c r="J18" s="144"/>
    </row>
    <row r="19" spans="1:10" x14ac:dyDescent="0.2">
      <c r="A19" s="144"/>
      <c r="B19" s="144"/>
      <c r="C19" s="146" t="s">
        <v>281</v>
      </c>
      <c r="D19" s="144"/>
      <c r="E19" s="144"/>
      <c r="F19" s="148">
        <f>'Required Funds'!B12</f>
        <v>0</v>
      </c>
      <c r="G19" s="148"/>
      <c r="H19" s="148"/>
      <c r="I19" s="148"/>
      <c r="J19" s="144"/>
    </row>
    <row r="20" spans="1:10" x14ac:dyDescent="0.2">
      <c r="A20" s="144"/>
      <c r="B20" s="144"/>
      <c r="C20" s="146" t="s">
        <v>280</v>
      </c>
      <c r="D20" s="144"/>
      <c r="E20" s="144"/>
      <c r="F20" s="148">
        <f>'Required Funds'!B13</f>
        <v>0</v>
      </c>
      <c r="G20" s="148"/>
      <c r="H20" s="148"/>
      <c r="I20" s="148"/>
      <c r="J20" s="144"/>
    </row>
    <row r="21" spans="1:10" x14ac:dyDescent="0.2">
      <c r="A21" s="144"/>
      <c r="B21" s="144"/>
      <c r="C21" s="146" t="s">
        <v>282</v>
      </c>
      <c r="D21" s="144"/>
      <c r="E21" s="144"/>
      <c r="F21" s="148">
        <f>'Required Funds'!C32-'Summary Financial Projections'!F19-'Summary Financial Projections'!F20-'Summary Financial Projections'!F22</f>
        <v>0</v>
      </c>
      <c r="G21" s="148"/>
      <c r="H21" s="148"/>
      <c r="I21" s="148"/>
      <c r="J21" s="144"/>
    </row>
    <row r="22" spans="1:10" x14ac:dyDescent="0.2">
      <c r="A22" s="144"/>
      <c r="B22" s="144"/>
      <c r="C22" s="146" t="s">
        <v>283</v>
      </c>
      <c r="D22" s="144"/>
      <c r="E22" s="144"/>
      <c r="F22" s="148">
        <f>'Required Funds'!B29</f>
        <v>0</v>
      </c>
      <c r="G22" s="148"/>
      <c r="H22" s="148"/>
      <c r="I22" s="148"/>
      <c r="J22" s="144"/>
    </row>
    <row r="23" spans="1:10" x14ac:dyDescent="0.2">
      <c r="A23" s="144"/>
      <c r="B23" s="144"/>
      <c r="C23" s="144"/>
      <c r="D23" s="144"/>
      <c r="E23" s="144"/>
      <c r="F23" s="149" t="s">
        <v>293</v>
      </c>
      <c r="G23" s="148"/>
      <c r="H23" s="149"/>
      <c r="I23" s="148"/>
      <c r="J23" s="144"/>
    </row>
    <row r="24" spans="1:10" x14ac:dyDescent="0.2">
      <c r="A24" s="144"/>
      <c r="B24" s="144"/>
      <c r="C24" s="146" t="s">
        <v>284</v>
      </c>
      <c r="D24" s="144"/>
      <c r="E24" s="144"/>
      <c r="F24" s="149">
        <f>SUM(F19:F22)</f>
        <v>0</v>
      </c>
      <c r="G24" s="148"/>
      <c r="H24" s="149"/>
      <c r="I24" s="148"/>
      <c r="J24" s="144"/>
    </row>
    <row r="25" spans="1:10" x14ac:dyDescent="0.2">
      <c r="A25" s="144"/>
      <c r="B25" s="144"/>
      <c r="C25" s="144"/>
      <c r="D25" s="144"/>
      <c r="E25" s="144"/>
      <c r="F25" s="148"/>
      <c r="G25" s="148"/>
      <c r="H25" s="148"/>
      <c r="I25" s="148"/>
      <c r="J25" s="144"/>
    </row>
    <row r="26" spans="1:10" x14ac:dyDescent="0.2">
      <c r="A26" s="144"/>
      <c r="B26" s="144"/>
      <c r="C26" s="144"/>
      <c r="D26" s="144"/>
      <c r="E26" s="144"/>
      <c r="F26" s="148"/>
      <c r="G26" s="148"/>
      <c r="H26" s="148"/>
      <c r="I26" s="148"/>
      <c r="J26" s="144"/>
    </row>
    <row r="27" spans="1:10" ht="12.75" x14ac:dyDescent="0.2">
      <c r="A27" s="144"/>
      <c r="B27" s="147" t="s">
        <v>285</v>
      </c>
      <c r="C27" s="144"/>
      <c r="D27" s="144"/>
      <c r="E27" s="144"/>
      <c r="F27" s="148"/>
      <c r="G27" s="148"/>
      <c r="H27" s="148"/>
      <c r="I27" s="148"/>
      <c r="J27" s="144"/>
    </row>
    <row r="28" spans="1:10" x14ac:dyDescent="0.2">
      <c r="A28" s="144"/>
      <c r="B28" s="144"/>
      <c r="C28" s="144"/>
      <c r="D28" s="144"/>
      <c r="E28" s="144"/>
      <c r="F28" s="148"/>
      <c r="G28" s="148"/>
      <c r="H28" s="148"/>
      <c r="I28" s="148"/>
      <c r="J28" s="144"/>
    </row>
    <row r="29" spans="1:10" x14ac:dyDescent="0.2">
      <c r="A29" s="144"/>
      <c r="B29" s="144"/>
      <c r="C29" s="144"/>
      <c r="D29" s="144"/>
      <c r="E29" s="192" t="str">
        <f>'Monthly Budget'!C4</f>
        <v>Year 1</v>
      </c>
      <c r="F29" s="151"/>
      <c r="G29" s="150" t="str">
        <f>'Monthly Budget'!F4</f>
        <v>Year 2</v>
      </c>
      <c r="H29" s="151"/>
      <c r="I29" s="150" t="str">
        <f>'Monthly Budget'!I4</f>
        <v>Year 3</v>
      </c>
      <c r="J29" s="144"/>
    </row>
    <row r="30" spans="1:10" x14ac:dyDescent="0.2">
      <c r="A30" s="144"/>
      <c r="B30" s="144"/>
      <c r="C30" s="144"/>
      <c r="D30" s="144"/>
      <c r="E30" s="144"/>
      <c r="F30" s="148"/>
      <c r="G30" s="148"/>
      <c r="H30" s="148"/>
      <c r="I30" s="148"/>
      <c r="J30" s="144"/>
    </row>
    <row r="31" spans="1:10" x14ac:dyDescent="0.2">
      <c r="A31" s="144"/>
      <c r="B31" s="144"/>
      <c r="C31" s="146" t="s">
        <v>286</v>
      </c>
      <c r="D31" s="144"/>
      <c r="E31" s="148">
        <f>'Year End Summary'!D15</f>
        <v>0</v>
      </c>
      <c r="F31" s="148"/>
      <c r="G31" s="148">
        <f>'Year End Summary'!G15</f>
        <v>0</v>
      </c>
      <c r="H31" s="148"/>
      <c r="I31" s="148">
        <f>'Year End Summary'!J15</f>
        <v>0</v>
      </c>
      <c r="J31" s="144"/>
    </row>
    <row r="32" spans="1:10" x14ac:dyDescent="0.2">
      <c r="A32" s="144"/>
      <c r="B32" s="144"/>
      <c r="C32" s="146" t="s">
        <v>287</v>
      </c>
      <c r="D32" s="144"/>
      <c r="E32" s="148">
        <f>'Year End Summary'!D22</f>
        <v>0</v>
      </c>
      <c r="F32" s="148"/>
      <c r="G32" s="148">
        <f>'Year End Summary'!G22</f>
        <v>0</v>
      </c>
      <c r="H32" s="148"/>
      <c r="I32" s="148">
        <f>'Year End Summary'!J22</f>
        <v>0</v>
      </c>
      <c r="J32" s="144"/>
    </row>
    <row r="33" spans="1:10" x14ac:dyDescent="0.2">
      <c r="A33" s="144"/>
      <c r="B33" s="144"/>
      <c r="C33" s="144"/>
      <c r="D33" s="144"/>
      <c r="E33" s="148"/>
      <c r="F33" s="148"/>
      <c r="G33" s="148"/>
      <c r="H33" s="148"/>
      <c r="I33" s="148"/>
      <c r="J33" s="144"/>
    </row>
    <row r="34" spans="1:10" x14ac:dyDescent="0.2">
      <c r="A34" s="144"/>
      <c r="B34" s="144"/>
      <c r="C34" s="146" t="s">
        <v>288</v>
      </c>
      <c r="D34" s="144"/>
      <c r="E34" s="148">
        <f>E31-E32</f>
        <v>0</v>
      </c>
      <c r="F34" s="148"/>
      <c r="G34" s="148">
        <f>G31-G32</f>
        <v>0</v>
      </c>
      <c r="H34" s="148"/>
      <c r="I34" s="148">
        <f>I31-I32</f>
        <v>0</v>
      </c>
      <c r="J34" s="144"/>
    </row>
    <row r="35" spans="1:10" x14ac:dyDescent="0.2">
      <c r="A35" s="144"/>
      <c r="B35" s="144"/>
      <c r="C35" s="144"/>
      <c r="D35" s="144"/>
      <c r="E35" s="148"/>
      <c r="F35" s="148"/>
      <c r="G35" s="148"/>
      <c r="H35" s="148"/>
      <c r="I35" s="148"/>
      <c r="J35" s="144"/>
    </row>
    <row r="36" spans="1:10" x14ac:dyDescent="0.2">
      <c r="A36" s="144"/>
      <c r="B36" s="144"/>
      <c r="C36" s="146" t="s">
        <v>291</v>
      </c>
      <c r="D36" s="144"/>
      <c r="E36" s="148">
        <f>'Year End Summary'!D32</f>
        <v>0</v>
      </c>
      <c r="F36" s="148"/>
      <c r="G36" s="148">
        <f>'Year End Summary'!G32</f>
        <v>0</v>
      </c>
      <c r="H36" s="148"/>
      <c r="I36" s="148">
        <f>'Year End Summary'!J32</f>
        <v>0</v>
      </c>
      <c r="J36" s="144"/>
    </row>
    <row r="37" spans="1:10" x14ac:dyDescent="0.2">
      <c r="A37" s="144"/>
      <c r="B37" s="144"/>
      <c r="C37" s="146" t="s">
        <v>289</v>
      </c>
      <c r="D37" s="144"/>
      <c r="E37" s="148">
        <f>'Year End Summary'!D52</f>
        <v>0</v>
      </c>
      <c r="F37" s="148"/>
      <c r="G37" s="148">
        <f>'Year End Summary'!G52</f>
        <v>0</v>
      </c>
      <c r="H37" s="148"/>
      <c r="I37" s="148">
        <f>'Year End Summary'!J52</f>
        <v>0</v>
      </c>
      <c r="J37" s="144"/>
    </row>
    <row r="38" spans="1:10" x14ac:dyDescent="0.2">
      <c r="A38" s="144"/>
      <c r="B38" s="144"/>
      <c r="C38" s="146" t="s">
        <v>292</v>
      </c>
      <c r="D38" s="144"/>
      <c r="E38" s="148">
        <f>'Year End Summary'!D58</f>
        <v>0</v>
      </c>
      <c r="F38" s="148"/>
      <c r="G38" s="148">
        <f>'Year End Summary'!G58</f>
        <v>0</v>
      </c>
      <c r="H38" s="148"/>
      <c r="I38" s="148">
        <f>'Year End Summary'!J58</f>
        <v>0</v>
      </c>
      <c r="J38" s="144"/>
    </row>
    <row r="39" spans="1:10" x14ac:dyDescent="0.2">
      <c r="A39" s="144"/>
      <c r="B39" s="144"/>
      <c r="C39" s="144"/>
      <c r="D39" s="144"/>
      <c r="E39" s="148"/>
      <c r="F39" s="148"/>
      <c r="G39" s="148"/>
      <c r="H39" s="148"/>
      <c r="I39" s="148"/>
      <c r="J39" s="144"/>
    </row>
    <row r="40" spans="1:10" x14ac:dyDescent="0.2">
      <c r="A40" s="144"/>
      <c r="B40" s="144"/>
      <c r="C40" s="144"/>
      <c r="D40" s="144"/>
      <c r="E40" s="148" t="s">
        <v>293</v>
      </c>
      <c r="F40" s="148"/>
      <c r="G40" s="149" t="s">
        <v>293</v>
      </c>
      <c r="H40" s="148"/>
      <c r="I40" s="149" t="s">
        <v>293</v>
      </c>
      <c r="J40" s="144"/>
    </row>
    <row r="41" spans="1:10" x14ac:dyDescent="0.2">
      <c r="A41" s="144"/>
      <c r="B41" s="144"/>
      <c r="C41" s="146" t="s">
        <v>290</v>
      </c>
      <c r="D41" s="144"/>
      <c r="E41" s="148">
        <f>'Year End Summary'!D64</f>
        <v>0</v>
      </c>
      <c r="F41" s="148"/>
      <c r="G41" s="148">
        <f>'Year End Summary'!G64</f>
        <v>0</v>
      </c>
      <c r="H41" s="148"/>
      <c r="I41" s="148">
        <f>'Year End Summary'!J64</f>
        <v>0</v>
      </c>
      <c r="J41" s="144"/>
    </row>
    <row r="42" spans="1:10" x14ac:dyDescent="0.2">
      <c r="A42" s="144"/>
      <c r="B42" s="144"/>
      <c r="C42" s="144"/>
      <c r="D42" s="144"/>
      <c r="E42" s="144"/>
      <c r="F42" s="144"/>
      <c r="G42" s="144"/>
      <c r="H42" s="144"/>
      <c r="I42" s="144"/>
      <c r="J42" s="144"/>
    </row>
    <row r="43" spans="1:10" x14ac:dyDescent="0.2">
      <c r="A43" s="144"/>
      <c r="B43" s="144"/>
      <c r="C43" s="144"/>
      <c r="D43" s="144"/>
      <c r="E43" s="144"/>
      <c r="F43" s="144"/>
      <c r="G43" s="144"/>
      <c r="H43" s="144"/>
      <c r="I43" s="144"/>
      <c r="J43" s="144"/>
    </row>
    <row r="44" spans="1:10" x14ac:dyDescent="0.2">
      <c r="A44" s="144"/>
      <c r="B44" s="144"/>
      <c r="C44" s="144"/>
      <c r="D44" s="144"/>
      <c r="E44" s="144"/>
      <c r="F44" s="144"/>
      <c r="G44" s="144"/>
      <c r="H44" s="144"/>
      <c r="I44" s="144"/>
      <c r="J44" s="144"/>
    </row>
    <row r="45" spans="1:10" x14ac:dyDescent="0.2">
      <c r="A45" s="144"/>
      <c r="B45" s="144"/>
      <c r="C45" s="144"/>
      <c r="D45" s="144"/>
      <c r="E45" s="144"/>
      <c r="F45" s="144"/>
      <c r="G45" s="144"/>
      <c r="H45" s="144"/>
      <c r="I45" s="144"/>
      <c r="J45" s="144"/>
    </row>
    <row r="46" spans="1:10" x14ac:dyDescent="0.2">
      <c r="A46" s="144"/>
      <c r="B46" s="144"/>
      <c r="C46" s="144"/>
      <c r="D46" s="144"/>
      <c r="E46" s="144"/>
      <c r="F46" s="144"/>
      <c r="G46" s="144"/>
      <c r="H46" s="144"/>
      <c r="I46" s="144"/>
      <c r="J46" s="144"/>
    </row>
    <row r="47" spans="1:10" x14ac:dyDescent="0.2">
      <c r="A47" s="144"/>
      <c r="B47" s="144"/>
      <c r="C47" s="144"/>
      <c r="D47" s="144"/>
      <c r="E47" s="144"/>
      <c r="F47" s="144"/>
      <c r="G47" s="144"/>
      <c r="H47" s="144"/>
      <c r="I47" s="144"/>
      <c r="J47" s="144"/>
    </row>
    <row r="48" spans="1:10" x14ac:dyDescent="0.2">
      <c r="A48" s="144"/>
      <c r="B48" s="144"/>
      <c r="C48" s="144"/>
      <c r="D48" s="144"/>
      <c r="E48" s="144"/>
      <c r="F48" s="144"/>
      <c r="G48" s="144"/>
      <c r="H48" s="144"/>
      <c r="I48" s="144"/>
      <c r="J48" s="144"/>
    </row>
  </sheetData>
  <pageMargins left="0.7" right="0.7" top="0.75" bottom="0.75" header="0.3" footer="0.3"/>
  <pageSetup scale="88" orientation="portrait" r:id="rId1"/>
  <headerFooter>
    <oddHeader>&amp;L
&amp;CSummary of Financial Projections</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5</vt:i4>
      </vt:variant>
    </vt:vector>
  </HeadingPairs>
  <TitlesOfParts>
    <vt:vector size="28" baseType="lpstr">
      <vt:lpstr>Welcome!</vt:lpstr>
      <vt:lpstr>Required Funds</vt:lpstr>
      <vt:lpstr>Sources of Capital</vt:lpstr>
      <vt:lpstr>Monthly Budget</vt:lpstr>
      <vt:lpstr>Gross Margins</vt:lpstr>
      <vt:lpstr>Sales Forecast</vt:lpstr>
      <vt:lpstr>Cash Receipts and Disbursements</vt:lpstr>
      <vt:lpstr>Opening Balance Sheet</vt:lpstr>
      <vt:lpstr>Summary Financial Projections</vt:lpstr>
      <vt:lpstr>Year End Summary</vt:lpstr>
      <vt:lpstr>Break-Even</vt:lpstr>
      <vt:lpstr>Yr 1 Income Statement</vt:lpstr>
      <vt:lpstr>Yr 1 Cash Flow Statement</vt:lpstr>
      <vt:lpstr>Yr 1 Balance Sheet</vt:lpstr>
      <vt:lpstr>Yr 2 Income Statement</vt:lpstr>
      <vt:lpstr>Yr 2 Cash Flow Statement</vt:lpstr>
      <vt:lpstr>Yr 2 Balance Sheet</vt:lpstr>
      <vt:lpstr>Yr 3 Income Statement</vt:lpstr>
      <vt:lpstr>Yr 3 Cash Flow Statement</vt:lpstr>
      <vt:lpstr>Yr 3 Balance Sheet</vt:lpstr>
      <vt:lpstr>Financial Diagnostics</vt:lpstr>
      <vt:lpstr>Ratios</vt:lpstr>
      <vt:lpstr>Developer Notes</vt:lpstr>
      <vt:lpstr>'Required Funds'!Print_Area</vt:lpstr>
      <vt:lpstr>'Summary Financial Projections'!Print_Area</vt:lpstr>
      <vt:lpstr>'Yr 1 Income Statement'!Print_Area</vt:lpstr>
      <vt:lpstr>'Yr 2 Income Statement'!Print_Area</vt:lpstr>
      <vt:lpstr>'Yr 3 Income Statement'!Print_Area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Harwell</dc:creator>
  <cp:lastModifiedBy>Ellen Clickner</cp:lastModifiedBy>
  <cp:lastPrinted>2017-01-27T22:52:37Z</cp:lastPrinted>
  <dcterms:created xsi:type="dcterms:W3CDTF">2001-03-14T14:19:48Z</dcterms:created>
  <dcterms:modified xsi:type="dcterms:W3CDTF">2017-03-30T21:14:10Z</dcterms:modified>
</cp:coreProperties>
</file>